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10. Octubre 2020\05. Publicaciones Octubre 2020\"/>
    </mc:Choice>
  </mc:AlternateContent>
  <bookViews>
    <workbookView xWindow="-120" yWindow="-120" windowWidth="20730" windowHeight="11160" tabRatio="835"/>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4.Afil. SVDS mensual" sheetId="375"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5.Afil. ARL x riesgo" sheetId="387" r:id="rId60"/>
    <sheet name="III.6.6.ID. Accidentabilidad" sheetId="389" r:id="rId61"/>
    <sheet name="IV. ING._ EGR" sheetId="361" r:id="rId62"/>
    <sheet name="IV.1a.Definición Ing.Gastos)" sheetId="363" r:id="rId63"/>
    <sheet name="IV.1b.Definición Ing.Gastos" sheetId="371" r:id="rId64"/>
    <sheet name="IV.1.2. Analisis Ing.Egr" sheetId="408" r:id="rId65"/>
    <sheet name="IV.1.3. Ingr y egr SDSS" sheetId="449" r:id="rId66"/>
    <sheet name="IV.1.4. Recaudo x sector" sheetId="400" r:id="rId67"/>
    <sheet name="IV.1.5 Rec. x origen" sheetId="401" r:id="rId68"/>
    <sheet name="IV.1.6 Aport.Gob.SS" sheetId="445" r:id="rId69"/>
    <sheet name="IV.2.1 AnálisisIng.Egr.Seg" sheetId="441" r:id="rId70"/>
    <sheet name="IV.2.2. Pagos SFS A" sheetId="391" r:id="rId71"/>
    <sheet name="IV.2.3.Pagos_SFS M" sheetId="54" r:id="rId72"/>
    <sheet name="IV.2.4.Pagos x ARS" sheetId="450" r:id="rId73"/>
    <sheet name="IV.2.5.Pagos x ARS" sheetId="451" r:id="rId74"/>
    <sheet name="IV.2.7.INV_SFS x Entidad" sheetId="179" r:id="rId75"/>
    <sheet name="IV.2.8.INV_SFS x cuentas" sheetId="177" r:id="rId76"/>
    <sheet name="IV.2.9.Aport. GOB. y Pagos RS" sheetId="72" r:id="rId77"/>
    <sheet name="IV.2.10.Saldos RS mensual" sheetId="74" r:id="rId78"/>
    <sheet name="IV.2.11 Pagos.SFS Pens." sheetId="447" r:id="rId79"/>
    <sheet name="IV.2.12.Pagos.SFS Pens.Mens." sheetId="448" r:id="rId80"/>
    <sheet name="IV.3.1.AnálisisIng.Eg.SVDS" sheetId="442" r:id="rId81"/>
    <sheet name="IV.3.2.Pagos_ SVDS" sheetId="276" r:id="rId82"/>
    <sheet name="IV.3.3.Pagos anuales x cuentas" sheetId="29" r:id="rId83"/>
    <sheet name="IV.3.4.Pago Entidades" sheetId="444" r:id="rId84"/>
    <sheet name="IV.3.5.Patrim. fp anual" sheetId="283" r:id="rId85"/>
    <sheet name="IV.3.6.Cartera de inv fp" sheetId="392" r:id="rId86"/>
    <sheet name="IV.3.8.Rentab.Real" sheetId="395" r:id="rId87"/>
    <sheet name="IV.3.7. Rent. nom. de los FP" sheetId="394" r:id="rId88"/>
    <sheet name="IV.4.1. Analisis " sheetId="443" r:id="rId89"/>
    <sheet name="IV.4.2.Pagos ARL A" sheetId="78" r:id="rId90"/>
    <sheet name="IV.4.3.Pagos_ARL M" sheetId="79" r:id="rId91"/>
    <sheet name="V.BENEFICIOS" sheetId="362" r:id="rId92"/>
    <sheet name="V.1a SFS_EI" sheetId="296" r:id="rId93"/>
    <sheet name="V.1b. Def. EI" sheetId="326" r:id="rId94"/>
    <sheet name="V.1.2.AnalisEI" sheetId="411" r:id="rId95"/>
    <sheet name="V.1.3.Afil.EI" sheetId="425" r:id="rId96"/>
    <sheet name="V.1.4.Afil.EI" sheetId="412" r:id="rId97"/>
    <sheet name="V.2.SUBSIDIO_SFS" sheetId="364" r:id="rId98"/>
    <sheet name="V.2.1.SUBSIDIO_SFS Def." sheetId="437" r:id="rId99"/>
    <sheet name="V.2.2.Análisis" sheetId="438" r:id="rId100"/>
    <sheet name=" V.2.3.Benef. subsid " sheetId="397" r:id="rId101"/>
    <sheet name="V.2.4.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V.4.19. EC. x  lugar de accid." sheetId="236" r:id="rId126"/>
    <sheet name="V.4.20.EC. Accid incapac." sheetId="238" r:id="rId127"/>
    <sheet name="V.4.21. EC. Enferm. Prof (R)" sheetId="239" r:id="rId128"/>
    <sheet name="V.4.22.EC. Accid Lab.(R)" sheetId="240" r:id="rId129"/>
    <sheet name="V.4.23. Accid. Aprobxtipo" sheetId="214" r:id="rId130"/>
    <sheet name="V.4.24. Accid. Aprob xLesión " sheetId="241" r:id="rId131"/>
    <sheet name="V.4.25.Accid.Aprob Según suc." sheetId="242" r:id="rId132"/>
    <sheet name="VI.1.Analisis CMNR" sheetId="420" r:id="rId133"/>
    <sheet name="VI.2.Status" sheetId="422" r:id="rId134"/>
    <sheet name="VI.3.Apelaciones1" sheetId="423" r:id="rId135"/>
    <sheet name="VI.4. Entidad Receptora Origen" sheetId="424" r:id="rId136"/>
    <sheet name="VII.CBSS" sheetId="455" r:id="rId137"/>
    <sheet name="VII.1. Analisis CBSS" sheetId="457" r:id="rId138"/>
    <sheet name="VII.2.CBSS Tram." sheetId="466" r:id="rId139"/>
    <sheet name="VII.3.CBSS-Benef" sheetId="465" r:id="rId140"/>
    <sheet name="VII.4.CBSS-Tramit." sheetId="459" r:id="rId141"/>
    <sheet name="Resumen EEp (2)" sheetId="468" state="hidden"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 r:id="rId152"/>
  </externalReferences>
  <definedNames>
    <definedName name="_xlnm._FilterDatabase" localSheetId="27" hidden="1">'III.2.6.Afil. SFS RC X sex.tipo'!$A$3:$G$19</definedName>
    <definedName name="_xlnm._FilterDatabase" localSheetId="34" hidden="1">'III.3.6.Afil.SFSRSsex tipo '!$B$3:$G$19</definedName>
    <definedName name="_xlnm._FilterDatabase" localSheetId="53" hidden="1">'III.5.15.Afil. SVDSxprov.'!$A$2:$J$34</definedName>
    <definedName name="_xlnm._FilterDatabase" localSheetId="72" hidden="1">'IV.2.4.Pagos x ARS'!$B$3:$K$58</definedName>
    <definedName name="_xlnm._FilterDatabase" localSheetId="87" hidden="1">'IV.3.7. Rent. nom. de los FP'!$A$4:$C$34</definedName>
    <definedName name="_xlnm._FilterDatabase" localSheetId="110" hidden="1">'V.4.4.NA.Cant. accid x Prov'!$A$3:$L$35</definedName>
    <definedName name="_Toc257211943" localSheetId="144">'VIII.2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0">'[1]7.7.6'!#REF!</definedName>
    <definedName name="Afil" localSheetId="64">'[1]7.7.6'!#REF!</definedName>
    <definedName name="Afil" localSheetId="65">'[1]7.7.6'!#REF!</definedName>
    <definedName name="Afil" localSheetId="63">'[1]7.7.6'!#REF!</definedName>
    <definedName name="Afil" localSheetId="79">'[1]7.7.6'!#REF!</definedName>
    <definedName name="Afil" localSheetId="141">'[1]7.7.6'!#REF!</definedName>
    <definedName name="Afil" localSheetId="98">'[1]7.7.6'!#REF!</definedName>
    <definedName name="Afil" localSheetId="137">'[1]7.7.6'!#REF!</definedName>
    <definedName name="Afil" localSheetId="138">'[1]7.7.6'!#REF!</definedName>
    <definedName name="Afil" localSheetId="139">'[1]7.7.6'!#REF!</definedName>
    <definedName name="Afil" localSheetId="140">'[1]7.7.6'!#REF!</definedName>
    <definedName name="Afil" localSheetId="136">'[1]7.7.6'!#REF!</definedName>
    <definedName name="Afil" localSheetId="142">'[1]7.7.6'!#REF!</definedName>
    <definedName name="Afil">'[1]7.7.6'!#REF!</definedName>
    <definedName name="Afiliacion2" localSheetId="65">'[1]7.7.6'!#REF!</definedName>
    <definedName name="Afiliacion2" localSheetId="79">'[1]7.7.6'!#REF!</definedName>
    <definedName name="Afiliacion2" localSheetId="141">'[1]7.7.6'!#REF!</definedName>
    <definedName name="Afiliacion2" localSheetId="98">'[1]7.7.6'!#REF!</definedName>
    <definedName name="Afiliacion2" localSheetId="137">'[1]7.7.6'!#REF!</definedName>
    <definedName name="Afiliacion2" localSheetId="138">'[1]7.7.6'!#REF!</definedName>
    <definedName name="Afiliacion2" localSheetId="139">'[1]7.7.6'!#REF!</definedName>
    <definedName name="Afiliacion2" localSheetId="140">'[1]7.7.6'!#REF!</definedName>
    <definedName name="Afiliacion2" localSheetId="136">'[1]7.7.6'!#REF!</definedName>
    <definedName name="Afiliacion2">'[1]7.7.6'!#REF!</definedName>
    <definedName name="Analisis" localSheetId="19">'[1]7.7.6'!#REF!</definedName>
    <definedName name="Analisis" localSheetId="27">'[1]7.7.6'!#REF!</definedName>
    <definedName name="Analisis" localSheetId="34">'[1]7.7.6'!#REF!</definedName>
    <definedName name="Analisis" localSheetId="64">'[1]7.7.6'!#REF!</definedName>
    <definedName name="Analisis" localSheetId="65">'[1]7.7.6'!#REF!</definedName>
    <definedName name="Analisis" localSheetId="79">'[1]7.7.6'!#REF!</definedName>
    <definedName name="Analisis" localSheetId="141">'[1]7.7.6'!#REF!</definedName>
    <definedName name="Analisis" localSheetId="98">'[1]7.7.6'!#REF!</definedName>
    <definedName name="Analisis" localSheetId="137">'[1]7.7.6'!#REF!</definedName>
    <definedName name="Analisis" localSheetId="138">'[1]7.7.6'!#REF!</definedName>
    <definedName name="Analisis" localSheetId="139">'[1]7.7.6'!#REF!</definedName>
    <definedName name="Analisis" localSheetId="140">'[1]7.7.6'!#REF!</definedName>
    <definedName name="Analisis" localSheetId="136">'[1]7.7.6'!#REF!</definedName>
    <definedName name="Analisis">'[1]7.7.6'!#REF!</definedName>
    <definedName name="_xlnm.Print_Area" localSheetId="10">' II.4.Empr x No. de empl'!$A$1:$L$78</definedName>
    <definedName name="_xlnm.Print_Area" localSheetId="26">' III.2.5.Cob.Afil.SFSRC Mens'!$A$1:$O$52</definedName>
    <definedName name="_xlnm.Print_Area" localSheetId="31">' III.3.3.Afil.mensual SFS RS '!$A$1:$N$45</definedName>
    <definedName name="_xlnm.Print_Area" localSheetId="37">' III.4.2.Afil. SFSP Anual.'!$A$1:$J$60</definedName>
    <definedName name="_xlnm.Print_Area" localSheetId="100">' V.2.3.Benef. subsid '!$A$1:$R$37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SFS'!$A$1:$L$46</definedName>
    <definedName name="_xlnm.Print_Area" localSheetId="16">III.1.3.Afil.SFSPob.Nac.!$A$1:$Q$62</definedName>
    <definedName name="_xlnm.Print_Area" localSheetId="17">'III.1.4.Afil. SFS'!$A$1:$I$47</definedName>
    <definedName name="_xlnm.Print_Area" localSheetId="18">'III.1.5.Cob.Afil. SFS '!$A$1:$O$48</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'!$A$1:$Q$46</definedName>
    <definedName name="_xlnm.Print_Area" localSheetId="24">'III.2.3. Afil. SFS RC Mensual'!$A$1:$Q$42</definedName>
    <definedName name="_xlnm.Print_Area" localSheetId="25">'III.2.4.Cob.Afil. SFS RC Anual'!$A$1:$N$53</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RS'!$A$1:$N$58</definedName>
    <definedName name="_xlnm.Print_Area" localSheetId="33">'III.3.5.Cob.Afil.mens.SFS RS '!$A$1:$N$65</definedName>
    <definedName name="_xlnm.Print_Area" localSheetId="34">'III.3.6.Afil.SFSRSsex tipo '!$B$1:$O$47</definedName>
    <definedName name="_xlnm.Print_Area" localSheetId="28">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8">'III.5.10.Cot.Afil X Sexo'!$A$1:$O$66</definedName>
    <definedName name="_xlnm.Print_Area" localSheetId="49">'III.5.11.Traspasos anual'!$A$1:$Q$67</definedName>
    <definedName name="_xlnm.Print_Area" localSheetId="50">'III.5.12.Trasp. recibidos'!$A$1:$S$68</definedName>
    <definedName name="_xlnm.Print_Area" localSheetId="51">'III.5.13.Trasp. cedidos'!$A$1:$S$58</definedName>
    <definedName name="_xlnm.Print_Area" localSheetId="52">'III.5.14.Trasp. netos'!$A$1:$T$62</definedName>
    <definedName name="_xlnm.Print_Area" localSheetId="53">'III.5.15.Afil. SVDSxprov.'!$A$1:$M$42</definedName>
    <definedName name="_xlnm.Print_Area" localSheetId="40">'III.5.2.Analisis Afil. SVDS'!$A$1:$M$43</definedName>
    <definedName name="_xlnm.Print_Area" localSheetId="41">'III.5.3.Afil. SVDS'!$A$1:$M$66</definedName>
    <definedName name="_xlnm.Print_Area" localSheetId="42">'III.5.4.Afil. SVDS mensual'!$A$1:$N$58</definedName>
    <definedName name="_xlnm.Print_Area" localSheetId="43">'III.5.5.Afil. cotiz.'!$A$1:$O$56</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III.5.9.PEA_Pensiones_Género!$A$1:$M$51</definedName>
    <definedName name="_xlnm.Print_Area" localSheetId="38">III.5.SVDS!$A$1:$P$53</definedName>
    <definedName name="_xlnm.Print_Area" localSheetId="55">'III.6.1.Definición Afil. SRL'!$A$1:$M$49</definedName>
    <definedName name="_xlnm.Print_Area" localSheetId="56">'III.6.2.Afil. SRL.RC1 '!$A$1:$I$27</definedName>
    <definedName name="_xlnm.Print_Area" localSheetId="57">'III.6.3.Afil. SRL'!$A$1:$O$68</definedName>
    <definedName name="_xlnm.Print_Area" localSheetId="58">'III.6.4.Afil. SRL x sexoy edad'!$A$1:$M$90</definedName>
    <definedName name="_xlnm.Print_Area" localSheetId="59">'III.6.5.Afil. ARL x riesgo'!$A$1:$N$59</definedName>
    <definedName name="_xlnm.Print_Area" localSheetId="60">'III.6.6.ID. Accidentabilidad'!$A$1:$J$59</definedName>
    <definedName name="_xlnm.Print_Area" localSheetId="54">III.6.SRL!$A$1:$L$34</definedName>
    <definedName name="_xlnm.Print_Area" localSheetId="61">'IV. ING._ EGR'!$A$1:$L$34</definedName>
    <definedName name="_xlnm.Print_Area" localSheetId="64">'IV.1.2. Analisis Ing.Egr'!$A$1:$L$39</definedName>
    <definedName name="_xlnm.Print_Area" localSheetId="65">'IV.1.3. Ingr y egr SDSS'!$A$1:$N$78</definedName>
    <definedName name="_xlnm.Print_Area" localSheetId="66">'IV.1.4. Recaudo x sector'!$A$1:$J$61</definedName>
    <definedName name="_xlnm.Print_Area" localSheetId="67">'IV.1.5 Rec. x origen'!$A$1:$K$67</definedName>
    <definedName name="_xlnm.Print_Area" localSheetId="68">'IV.1.6 Aport.Gob.SS'!$A$1:$L$54</definedName>
    <definedName name="_xlnm.Print_Area" localSheetId="62">'IV.1a.Definición Ing.Gastos)'!$A$1:$N$53</definedName>
    <definedName name="_xlnm.Print_Area" localSheetId="63">'IV.1b.Definición Ing.Gastos'!$A$1:$N$49</definedName>
    <definedName name="_xlnm.Print_Area" localSheetId="69">'IV.2.1 AnálisisIng.Egr.Seg'!$A$1:$L$55</definedName>
    <definedName name="_xlnm.Print_Area" localSheetId="77">'IV.2.10.Saldos RS mensual'!$A$1:$L$61</definedName>
    <definedName name="_xlnm.Print_Area" localSheetId="78">'IV.2.11 Pagos.SFS Pens.'!$A$1:$J$57</definedName>
    <definedName name="_xlnm.Print_Area" localSheetId="79">'IV.2.12.Pagos.SFS Pens.Mens.'!$A$1:$M$59</definedName>
    <definedName name="_xlnm.Print_Area" localSheetId="70">'IV.2.2. Pagos SFS A'!$A$1:$L$58</definedName>
    <definedName name="_xlnm.Print_Area" localSheetId="71">'IV.2.3.Pagos_SFS M'!$A$1:$J$55</definedName>
    <definedName name="_xlnm.Print_Area" localSheetId="72">'IV.2.4.Pagos x ARS'!$A$1:$K$82</definedName>
    <definedName name="_xlnm.Print_Area" localSheetId="73">'IV.2.5.Pagos x ARS'!$A$1:$N$60</definedName>
    <definedName name="_xlnm.Print_Area" localSheetId="74">'IV.2.7.INV_SFS x Entidad'!$A$1:$H$52</definedName>
    <definedName name="_xlnm.Print_Area" localSheetId="75">'IV.2.8.INV_SFS x cuentas'!$A$1:$G$44</definedName>
    <definedName name="_xlnm.Print_Area" localSheetId="76">'IV.2.9.Aport. GOB. y Pagos RS'!$A$1:$L$75</definedName>
    <definedName name="_xlnm.Print_Area" localSheetId="80">'IV.3.1.AnálisisIng.Eg.SVDS'!$A$1:$L$65</definedName>
    <definedName name="_xlnm.Print_Area" localSheetId="81">'IV.3.2.Pagos_ SVDS'!$A$1:$L$71</definedName>
    <definedName name="_xlnm.Print_Area" localSheetId="82">'IV.3.3.Pagos anuales x cuentas'!$A$1:$L$41</definedName>
    <definedName name="_xlnm.Print_Area" localSheetId="83">'IV.3.4.Pago Entidades'!$A$1:$J$73</definedName>
    <definedName name="_xlnm.Print_Area" localSheetId="84">'IV.3.5.Patrim. fp anual'!$A$1:$J$42</definedName>
    <definedName name="_xlnm.Print_Area" localSheetId="85">'IV.3.6.Cartera de inv fp'!$A$1:$G$57</definedName>
    <definedName name="_xlnm.Print_Area" localSheetId="87">'IV.3.7. Rent. nom. de los FP'!$A$1:$S$88</definedName>
    <definedName name="_xlnm.Print_Area" localSheetId="86">'IV.3.8.Rentab.Real'!$A$1:$Q$70</definedName>
    <definedName name="_xlnm.Print_Area" localSheetId="88">'IV.4.1. Analisis '!$A$1:$H$29</definedName>
    <definedName name="_xlnm.Print_Area" localSheetId="89">'IV.4.2.Pagos ARL A'!$A$1:$L$55</definedName>
    <definedName name="_xlnm.Print_Area" localSheetId="90">'IV.4.3.Pagos_ARL M'!$A$1:$L$50</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141">'Resumen EEp (2)'!$A$1:$P$81</definedName>
    <definedName name="_xlnm.Print_Area" localSheetId="94">'V.1.2.AnalisEI'!$A$1:$I$22</definedName>
    <definedName name="_xlnm.Print_Area" localSheetId="95">'V.1.3.Afil.EI'!$A$1:$I$45</definedName>
    <definedName name="_xlnm.Print_Area" localSheetId="96">'V.1.4.Afil.EI'!$A$1:$L$54</definedName>
    <definedName name="_xlnm.Print_Area" localSheetId="92">'V.1a SFS_EI'!$A$1:$N$38</definedName>
    <definedName name="_xlnm.Print_Area" localSheetId="93">'V.1b. Def. EI'!$A$1:$N$38</definedName>
    <definedName name="_xlnm.Print_Area" localSheetId="99">'V.2.2.Análisis'!$A$1:$L$31</definedName>
    <definedName name="_xlnm.Print_Area" localSheetId="101">'V.2.4. Monto subsid.'!$A$1:$J$42</definedName>
    <definedName name="_xlnm.Print_Area" localSheetId="97">'V.2.SUBSIDIO_SFS'!$A$1:$P$42</definedName>
    <definedName name="_xlnm.Print_Area" localSheetId="103">'V.3.1. Def-Análisis pens.'!$A$1:$L$25</definedName>
    <definedName name="_xlnm.Print_Area" localSheetId="104">'V.3.2 Pensiones por año'!$A$1:$L$70</definedName>
    <definedName name="_xlnm.Print_Area" localSheetId="105">'V.3.3.Pens.Disc. AFP'!$A$1:$L$49</definedName>
    <definedName name="_xlnm.Print_Area" localSheetId="102">'V.3.PENSIONES_SVDS'!$A$1:$L$38</definedName>
    <definedName name="_xlnm.Print_Area" localSheetId="107">'V.4.1.Def-Analisis   '!$A$1:$N$52</definedName>
    <definedName name="_xlnm.Print_Area" localSheetId="116">'V.4.10.Accid x sector '!$A$1:$L$52</definedName>
    <definedName name="_xlnm.Print_Area" localSheetId="117">'V.4.11.Accid x sexo'!$A$1:$L$52</definedName>
    <definedName name="_xlnm.Print_Area" localSheetId="118">'V.4.12.Accid x edad'!$A$1:$U$85</definedName>
    <definedName name="_xlnm.Print_Area" localSheetId="119">'V.4.13.EC. Accid. Lab'!$A$1:$I$57</definedName>
    <definedName name="_xlnm.Print_Area" localSheetId="120">'V.4.14.EC. Accid. Lab.'!$A$1:$L$52</definedName>
    <definedName name="_xlnm.Print_Area" localSheetId="121">'V.4.15.EC. Accid. Lab x tipo'!$A$1:$L$50</definedName>
    <definedName name="_xlnm.Print_Area" localSheetId="122">'V.4.16. EC. Accid. Lab x Lesión'!$A$1:$N$48</definedName>
    <definedName name="_xlnm.Print_Area" localSheetId="123">'V.4.17. Accid.Lab suceso'!$A$1:$O$54</definedName>
    <definedName name="_xlnm.Print_Area" localSheetId="124">'V.4.18. EC. x Agente daño'!$A$1:$N$51</definedName>
    <definedName name="_xlnm.Print_Area" localSheetId="125">'V.4.19. EC. x  lugar de accid.'!$A$1:$M$57</definedName>
    <definedName name="_xlnm.Print_Area" localSheetId="108">'V.4.2.NA. Reportes ARL'!$A$1:$J$52</definedName>
    <definedName name="_xlnm.Print_Area" localSheetId="126">'V.4.20.EC. Accid incapac.'!$A$1:$O$56</definedName>
    <definedName name="_xlnm.Print_Area" localSheetId="127">'V.4.21. EC. Enferm. Prof (R)'!$A$1:$L$51</definedName>
    <definedName name="_xlnm.Print_Area" localSheetId="128">'V.4.22.EC. Accid Lab.(R)'!$A$1:$L$54</definedName>
    <definedName name="_xlnm.Print_Area" localSheetId="129">'V.4.23. Accid. Aprobxtipo'!$A$1:$M$48</definedName>
    <definedName name="_xlnm.Print_Area" localSheetId="130">'V.4.24. Accid. Aprob xLesión '!$A$1:$M$48</definedName>
    <definedName name="_xlnm.Print_Area" localSheetId="131">'V.4.25.Accid.Aprob Según suc.'!$A$1:$N$49</definedName>
    <definedName name="_xlnm.Print_Area" localSheetId="109">'V.4.3. NA.Cant. accid x región'!$A$1:$T$70</definedName>
    <definedName name="_xlnm.Print_Area" localSheetId="110">'V.4.4.NA.Cant. accid x Prov'!$A$1:$M$70</definedName>
    <definedName name="_xlnm.Print_Area" localSheetId="111">'V.4.5.NA.Cant. accid x Proced.'!$A$1:$L$55</definedName>
    <definedName name="_xlnm.Print_Area" localSheetId="112">'V.4.6. NA.Cant. accid x sector'!$A$1:$L$54</definedName>
    <definedName name="_xlnm.Print_Area" localSheetId="113">'V.4.7. Accid x sexo'!$A$1:$J$52</definedName>
    <definedName name="_xlnm.Print_Area" localSheetId="114">'V.4.8. Accid x rango de edad'!$A$1:$N$68</definedName>
    <definedName name="_xlnm.Print_Area" localSheetId="115">'V.4.9.Accid x Escolaridad'!$A$1:$M$53</definedName>
    <definedName name="_xlnm.Print_Area" localSheetId="106">'V.4.SOLIC_BEN_ARL'!$A$1:$M$41</definedName>
    <definedName name="_xlnm.Print_Area" localSheetId="91">V.BENEFICIOS!$A$1:$L$34</definedName>
    <definedName name="_xlnm.Print_Area" localSheetId="132">'VI.1.Analisis CMNR'!$A$1:$L$40</definedName>
    <definedName name="_xlnm.Print_Area" localSheetId="133">'VI.2.Status'!$A$1:$N$50</definedName>
    <definedName name="_xlnm.Print_Area" localSheetId="134">'VI.3.Apelaciones1'!$A$1:$M$50</definedName>
    <definedName name="_xlnm.Print_Area" localSheetId="135">'VI.4. Entidad Receptora Origen'!$A$1:$M$37</definedName>
    <definedName name="_xlnm.Print_Area" localSheetId="137">'VII.1. Analisis CBSS'!$A$1:$J$31</definedName>
    <definedName name="_xlnm.Print_Area" localSheetId="138">'VII.2.CBSS Tram.'!$A$1:$J$48</definedName>
    <definedName name="_xlnm.Print_Area" localSheetId="139">'VII.3.CBSS-Benef'!$A$1:$J$57</definedName>
    <definedName name="_xlnm.Print_Area" localSheetId="140">'VII.4.CBSS-Tramit.'!$A$1:$H$30</definedName>
    <definedName name="_xlnm.Print_Area" localSheetId="136">VII.CBSS!$A$1:$H$26</definedName>
    <definedName name="_xlnm.Print_Area" localSheetId="143">'VIII.1 Ocup. formal'!$A$1:$L$57</definedName>
    <definedName name="_xlnm.Print_Area" localSheetId="144">'VIII.2 Pob. econ.'!$A$1:$N$57</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39">'[1]7.7.6'!#REF!</definedName>
    <definedName name="Área_de_impresión2" localSheetId="40">'[1]7.7.6'!#REF!</definedName>
    <definedName name="Área_de_impresión2" localSheetId="55">'[1]7.7.6'!#REF!</definedName>
    <definedName name="Área_de_impresión2" localSheetId="56">'[1]7.7.6'!#REF!</definedName>
    <definedName name="Área_de_impresión2" localSheetId="61">'[1]7.7.6'!#REF!</definedName>
    <definedName name="Área_de_impresión2" localSheetId="64">'[1]7.7.6'!#REF!</definedName>
    <definedName name="Área_de_impresión2" localSheetId="65">'[1]7.7.6'!#REF!</definedName>
    <definedName name="Área_de_impresión2" localSheetId="68">'[1]7.7.6'!#REF!</definedName>
    <definedName name="Área_de_impresión2" localSheetId="62">'[1]7.7.6'!#REF!</definedName>
    <definedName name="Área_de_impresión2" localSheetId="63">'[1]7.7.6'!#REF!</definedName>
    <definedName name="Área_de_impresión2" localSheetId="79">'[1]7.7.6'!#REF!</definedName>
    <definedName name="Área_de_impresión2" localSheetId="83">'[1]7.7.6'!#REF!</definedName>
    <definedName name="Área_de_impresión2" localSheetId="141">'[1]7.7.6'!#REF!</definedName>
    <definedName name="Área_de_impresión2" localSheetId="95">'[1]7.7.6'!#REF!</definedName>
    <definedName name="Área_de_impresión2" localSheetId="96">'[1]7.7.6'!#REF!</definedName>
    <definedName name="Área_de_impresión2" localSheetId="98">'[1]7.7.6'!#REF!</definedName>
    <definedName name="Área_de_impresión2" localSheetId="97">'[1]7.7.6'!#REF!</definedName>
    <definedName name="Área_de_impresión2" localSheetId="102">'[1]7.7.6'!#REF!</definedName>
    <definedName name="Área_de_impresión2" localSheetId="106">'[1]7.7.6'!#REF!</definedName>
    <definedName name="Área_de_impresión2" localSheetId="91">'[1]7.7.6'!#REF!</definedName>
    <definedName name="Área_de_impresión2" localSheetId="137">'[1]7.7.6'!#REF!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36">'[1]7.7.6'!#REF!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0">'[1]7.7.6'!#REF!</definedName>
    <definedName name="BEN" localSheetId="64">'[1]7.7.6'!#REF!</definedName>
    <definedName name="BEN" localSheetId="65">'[1]7.7.6'!#REF!</definedName>
    <definedName name="BEN" localSheetId="63">'[1]7.7.6'!#REF!</definedName>
    <definedName name="BEN" localSheetId="79">'[1]7.7.6'!#REF!</definedName>
    <definedName name="BEN" localSheetId="141">'[1]7.7.6'!#REF!</definedName>
    <definedName name="BEN" localSheetId="98">'[1]7.7.6'!#REF!</definedName>
    <definedName name="BEN" localSheetId="137">'[1]7.7.6'!#REF!</definedName>
    <definedName name="BEN" localSheetId="138">'[1]7.7.6'!#REF!</definedName>
    <definedName name="BEN" localSheetId="139">'[1]7.7.6'!#REF!</definedName>
    <definedName name="BEN" localSheetId="140">'[1]7.7.6'!#REF!</definedName>
    <definedName name="BEN" localSheetId="136">'[1]7.7.6'!#REF!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0">'[1]7.7.6'!#REF!</definedName>
    <definedName name="Beneficios" localSheetId="64">'[1]7.7.6'!#REF!</definedName>
    <definedName name="Beneficios" localSheetId="65">'[1]7.7.6'!#REF!</definedName>
    <definedName name="Beneficios" localSheetId="62">'[1]7.7.6'!#REF!</definedName>
    <definedName name="Beneficios" localSheetId="63">'[1]7.7.6'!#REF!</definedName>
    <definedName name="Beneficios" localSheetId="79">'[1]7.7.6'!#REF!</definedName>
    <definedName name="Beneficios" localSheetId="141">'[1]7.7.6'!#REF!</definedName>
    <definedName name="Beneficios" localSheetId="98">'[1]7.7.6'!#REF!</definedName>
    <definedName name="Beneficios" localSheetId="97">'[1]7.7.6'!#REF!</definedName>
    <definedName name="Beneficios" localSheetId="102">'[1]7.7.6'!#REF!</definedName>
    <definedName name="Beneficios" localSheetId="106">'[1]7.7.6'!#REF!</definedName>
    <definedName name="Beneficios" localSheetId="137">'[1]7.7.6'!#REF!</definedName>
    <definedName name="Beneficios" localSheetId="138">'[1]7.7.6'!#REF!</definedName>
    <definedName name="Beneficios" localSheetId="139">'[1]7.7.6'!#REF!</definedName>
    <definedName name="Beneficios" localSheetId="140">'[1]7.7.6'!#REF!</definedName>
    <definedName name="Beneficios" localSheetId="136">'[1]7.7.6'!#REF!</definedName>
    <definedName name="Beneficios" localSheetId="142">'[1]7.7.6'!#REF!</definedName>
    <definedName name="Beneficios">'[1]7.7.6'!#REF!</definedName>
    <definedName name="CCI">'[1]7.7.6'!$A$1:$R$57</definedName>
    <definedName name="CompCartraEntid" localSheetId="53">'[1]7.7.6'!#REF!</definedName>
    <definedName name="CompCartraEntid" localSheetId="65">'[1]7.7.6'!#REF!</definedName>
    <definedName name="CompCartraEntid" localSheetId="79">'[1]7.7.6'!#REF!</definedName>
    <definedName name="CompCartraEntid" localSheetId="141">'[1]7.7.6'!#REF!</definedName>
    <definedName name="CompCartraEntid" localSheetId="110">'[1]7.7.6'!#REF!</definedName>
    <definedName name="CompCartraEntid" localSheetId="137">'[1]7.7.6'!#REF!</definedName>
    <definedName name="CompCartraEntid" localSheetId="138">'[1]7.7.6'!#REF!</definedName>
    <definedName name="CompCartraEntid" localSheetId="139">'[1]7.7.6'!#REF!</definedName>
    <definedName name="CompCartraEntid" localSheetId="140">'[1]7.7.6'!#REF!</definedName>
    <definedName name="CompCartraEntid" localSheetId="136">'[1]7.7.6'!#REF!</definedName>
    <definedName name="CompCartraEntid">'[1]7.7.6'!#REF!</definedName>
    <definedName name="Compl">'[1]7.7.6'!$AA$1:$AJ$57</definedName>
    <definedName name="cualquiercosa" localSheetId="53">'[1]7.7.6'!#REF!</definedName>
    <definedName name="cualquiercosa" localSheetId="65">'[1]7.7.6'!#REF!</definedName>
    <definedName name="cualquiercosa" localSheetId="79">'[1]7.7.6'!#REF!</definedName>
    <definedName name="cualquiercosa" localSheetId="141">'[1]7.7.6'!#REF!</definedName>
    <definedName name="cualquiercosa" localSheetId="110">'[1]7.7.6'!#REF!</definedName>
    <definedName name="cualquiercosa" localSheetId="137">'[1]7.7.6'!#REF!</definedName>
    <definedName name="cualquiercosa" localSheetId="138">'[1]7.7.6'!#REF!</definedName>
    <definedName name="cualquiercosa" localSheetId="139">'[1]7.7.6'!#REF!</definedName>
    <definedName name="cualquiercosa" localSheetId="140">'[1]7.7.6'!#REF!</definedName>
    <definedName name="cualquiercosa" localSheetId="136">'[1]7.7.6'!#REF!</definedName>
    <definedName name="cualquiercosa">'[1]7.7.6'!#REF!</definedName>
    <definedName name="cualquiercosa3" localSheetId="53">'[1]7.7.6'!#REF!</definedName>
    <definedName name="cualquiercosa3" localSheetId="65">'[1]7.7.6'!#REF!</definedName>
    <definedName name="cualquiercosa3" localSheetId="79">'[1]7.7.6'!#REF!</definedName>
    <definedName name="cualquiercosa3" localSheetId="141">'[1]7.7.6'!#REF!</definedName>
    <definedName name="cualquiercosa3" localSheetId="137">'[1]7.7.6'!#REF!</definedName>
    <definedName name="cualquiercosa3" localSheetId="138">'[1]7.7.6'!#REF!</definedName>
    <definedName name="cualquiercosa3" localSheetId="139">'[1]7.7.6'!#REF!</definedName>
    <definedName name="cualquiercosa3" localSheetId="140">'[1]7.7.6'!#REF!</definedName>
    <definedName name="cualquiercosa3" localSheetId="136">'[1]7.7.6'!#REF!</definedName>
    <definedName name="cualquiercosa3">'[1]7.7.6'!#REF!</definedName>
    <definedName name="cualquiercosa5" localSheetId="53">'[1]7.7.6'!#REF!</definedName>
    <definedName name="cualquiercosa5" localSheetId="65">'[1]7.7.6'!#REF!</definedName>
    <definedName name="cualquiercosa5" localSheetId="79">'[1]7.7.6'!#REF!</definedName>
    <definedName name="cualquiercosa5" localSheetId="141">'[1]7.7.6'!#REF!</definedName>
    <definedName name="cualquiercosa5" localSheetId="137">'[1]7.7.6'!#REF!</definedName>
    <definedName name="cualquiercosa5" localSheetId="138">'[1]7.7.6'!#REF!</definedName>
    <definedName name="cualquiercosa5" localSheetId="139">'[1]7.7.6'!#REF!</definedName>
    <definedName name="cualquiercosa5" localSheetId="140">'[1]7.7.6'!#REF!</definedName>
    <definedName name="cualquiercosa5" localSheetId="136">'[1]7.7.6'!#REF!</definedName>
    <definedName name="cualquiercosa5">'[1]7.7.6'!#REF!</definedName>
    <definedName name="cualquiercosa6" localSheetId="53">'[1]7.7.6'!#REF!</definedName>
    <definedName name="cualquiercosa6" localSheetId="65">'[1]7.7.6'!#REF!</definedName>
    <definedName name="cualquiercosa6" localSheetId="79">'[1]7.7.6'!#REF!</definedName>
    <definedName name="cualquiercosa6" localSheetId="141">'[1]7.7.6'!#REF!</definedName>
    <definedName name="cualquiercosa6" localSheetId="137">'[1]7.7.6'!#REF!</definedName>
    <definedName name="cualquiercosa6" localSheetId="138">'[1]7.7.6'!#REF!</definedName>
    <definedName name="cualquiercosa6" localSheetId="139">'[1]7.7.6'!#REF!</definedName>
    <definedName name="cualquiercosa6" localSheetId="140">'[1]7.7.6'!#REF!</definedName>
    <definedName name="cualquiercosa6" localSheetId="136">'[1]7.7.6'!#REF!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0">'[1]7.7.6'!#REF!</definedName>
    <definedName name="Egresos" localSheetId="64">'[1]7.7.6'!#REF!</definedName>
    <definedName name="Egresos" localSheetId="65">'[1]7.7.6'!#REF!</definedName>
    <definedName name="Egresos" localSheetId="79">'[1]7.7.6'!#REF!</definedName>
    <definedName name="Egresos" localSheetId="141">'[1]7.7.6'!#REF!</definedName>
    <definedName name="Egresos" localSheetId="98">'[1]7.7.6'!#REF!</definedName>
    <definedName name="Egresos" localSheetId="137">'[1]7.7.6'!#REF!</definedName>
    <definedName name="Egresos" localSheetId="138">'[1]7.7.6'!#REF!</definedName>
    <definedName name="Egresos" localSheetId="139">'[1]7.7.6'!#REF!</definedName>
    <definedName name="Egresos" localSheetId="140">'[1]7.7.6'!#REF!</definedName>
    <definedName name="Egresos" localSheetId="136">'[1]7.7.6'!#REF!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39">'[1]7.7.6'!#REF!</definedName>
    <definedName name="Exceso1" localSheetId="40">'[1]7.7.6'!#REF!</definedName>
    <definedName name="Exceso1" localSheetId="55">'[1]7.7.6'!#REF!</definedName>
    <definedName name="Exceso1" localSheetId="56">'[1]7.7.6'!#REF!</definedName>
    <definedName name="Exceso1" localSheetId="61">'[1]7.7.6'!#REF!</definedName>
    <definedName name="Exceso1" localSheetId="64">'[1]7.7.6'!#REF!</definedName>
    <definedName name="Exceso1" localSheetId="65">'[1]7.7.6'!#REF!</definedName>
    <definedName name="Exceso1" localSheetId="68">'[1]7.7.6'!#REF!</definedName>
    <definedName name="Exceso1" localSheetId="62">'[1]7.7.6'!#REF!</definedName>
    <definedName name="Exceso1" localSheetId="63">'[1]7.7.6'!#REF!</definedName>
    <definedName name="Exceso1" localSheetId="79">'[1]7.7.6'!#REF!</definedName>
    <definedName name="Exceso1" localSheetId="83">'[1]7.7.6'!#REF!</definedName>
    <definedName name="Exceso1" localSheetId="141">'[1]7.7.6'!#REF!</definedName>
    <definedName name="Exceso1" localSheetId="95">'[1]7.7.6'!#REF!</definedName>
    <definedName name="Exceso1" localSheetId="96">'[1]7.7.6'!#REF!</definedName>
    <definedName name="Exceso1" localSheetId="98">'[1]7.7.6'!#REF!</definedName>
    <definedName name="Exceso1" localSheetId="97">'[1]7.7.6'!#REF!</definedName>
    <definedName name="Exceso1" localSheetId="102">'[1]7.7.6'!#REF!</definedName>
    <definedName name="Exceso1" localSheetId="106">'[1]7.7.6'!#REF!</definedName>
    <definedName name="Exceso1" localSheetId="91">'[1]7.7.6'!#REF!</definedName>
    <definedName name="Exceso1" localSheetId="137">'[1]7.7.6'!#REF!</definedName>
    <definedName name="Exceso1" localSheetId="138">'[1]7.7.6'!#REF!</definedName>
    <definedName name="Exceso1" localSheetId="139">'[1]7.7.6'!#REF!</definedName>
    <definedName name="Exceso1" localSheetId="140">'[1]7.7.6'!#REF!</definedName>
    <definedName name="Exceso1" localSheetId="136">'[1]7.7.6'!#REF!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39">'[1]7.7.6'!#REF!</definedName>
    <definedName name="Exceso2" localSheetId="40">'[1]7.7.6'!#REF!</definedName>
    <definedName name="Exceso2" localSheetId="55">'[1]7.7.6'!#REF!</definedName>
    <definedName name="Exceso2" localSheetId="56">'[1]7.7.6'!#REF!</definedName>
    <definedName name="Exceso2" localSheetId="61">'[1]7.7.6'!#REF!</definedName>
    <definedName name="Exceso2" localSheetId="64">'[1]7.7.6'!#REF!</definedName>
    <definedName name="Exceso2" localSheetId="65">'[1]7.7.6'!#REF!</definedName>
    <definedName name="Exceso2" localSheetId="68">'[1]7.7.6'!#REF!</definedName>
    <definedName name="Exceso2" localSheetId="62">'[1]7.7.6'!#REF!</definedName>
    <definedName name="Exceso2" localSheetId="63">'[1]7.7.6'!#REF!</definedName>
    <definedName name="Exceso2" localSheetId="79">'[1]7.7.6'!#REF!</definedName>
    <definedName name="Exceso2" localSheetId="83">'[1]7.7.6'!#REF!</definedName>
    <definedName name="Exceso2" localSheetId="141">'[1]7.7.6'!#REF!</definedName>
    <definedName name="Exceso2" localSheetId="96">'[1]7.7.6'!#REF!</definedName>
    <definedName name="Exceso2" localSheetId="98">'[1]7.7.6'!#REF!</definedName>
    <definedName name="Exceso2" localSheetId="97">'[1]7.7.6'!#REF!</definedName>
    <definedName name="Exceso2" localSheetId="102">'[1]7.7.6'!#REF!</definedName>
    <definedName name="Exceso2" localSheetId="106">'[1]7.7.6'!#REF!</definedName>
    <definedName name="Exceso2" localSheetId="91">'[1]7.7.6'!#REF!</definedName>
    <definedName name="Exceso2" localSheetId="137">'[1]7.7.6'!#REF!</definedName>
    <definedName name="Exceso2" localSheetId="138">'[1]7.7.6'!#REF!</definedName>
    <definedName name="Exceso2" localSheetId="139">'[1]7.7.6'!#REF!</definedName>
    <definedName name="Exceso2" localSheetId="140">'[1]7.7.6'!#REF!</definedName>
    <definedName name="Exceso2" localSheetId="136">'[1]7.7.6'!#REF!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5">'[1]7.7.6'!#REF!</definedName>
    <definedName name="Mapa2" localSheetId="141">'[1]7.7.6'!#REF!</definedName>
    <definedName name="Mapa2" localSheetId="137">'[1]7.7.6'!#REF!</definedName>
    <definedName name="Mapa2" localSheetId="138">'[1]7.7.6'!#REF!</definedName>
    <definedName name="Mapa2" localSheetId="139">'[1]7.7.6'!#REF!</definedName>
    <definedName name="Mapa2" localSheetId="140">'[1]7.7.6'!#REF!</definedName>
    <definedName name="Mapa2" localSheetId="136">'[1]7.7.6'!#REF!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0">'[1]7.7.6'!#REF!</definedName>
    <definedName name="ocho" localSheetId="64">'[1]7.7.6'!#REF!</definedName>
    <definedName name="ocho" localSheetId="65">'[1]7.7.6'!#REF!</definedName>
    <definedName name="ocho" localSheetId="63">'[1]7.7.6'!#REF!</definedName>
    <definedName name="ocho" localSheetId="79">'[1]7.7.6'!#REF!</definedName>
    <definedName name="ocho" localSheetId="141">'[1]7.7.6'!#REF!</definedName>
    <definedName name="ocho" localSheetId="98">'[1]7.7.6'!#REF!</definedName>
    <definedName name="ocho" localSheetId="137">'[1]7.7.6'!#REF!</definedName>
    <definedName name="ocho" localSheetId="138">'[1]7.7.6'!#REF!</definedName>
    <definedName name="ocho" localSheetId="139">'[1]7.7.6'!#REF!</definedName>
    <definedName name="ocho" localSheetId="140">'[1]7.7.6'!#REF!</definedName>
    <definedName name="ocho" localSheetId="136">'[1]7.7.6'!#REF!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39">'[1]7.7.6'!#REF!</definedName>
    <definedName name="Print2" localSheetId="40">'[1]7.7.6'!#REF!</definedName>
    <definedName name="Print2" localSheetId="55">'[1]7.7.6'!#REF!</definedName>
    <definedName name="Print2" localSheetId="56">'[1]7.7.6'!#REF!</definedName>
    <definedName name="Print2" localSheetId="61">'[1]7.7.6'!#REF!</definedName>
    <definedName name="Print2" localSheetId="64">'[1]7.7.6'!#REF!</definedName>
    <definedName name="Print2" localSheetId="65">'[1]7.7.6'!#REF!</definedName>
    <definedName name="Print2" localSheetId="68">'[1]7.7.6'!#REF!</definedName>
    <definedName name="Print2" localSheetId="62">'[1]7.7.6'!#REF!</definedName>
    <definedName name="Print2" localSheetId="63">'[1]7.7.6'!#REF!</definedName>
    <definedName name="Print2" localSheetId="79">'[1]7.7.6'!#REF!</definedName>
    <definedName name="Print2" localSheetId="83">'[1]7.7.6'!#REF!</definedName>
    <definedName name="Print2" localSheetId="141">'[1]7.7.6'!#REF!</definedName>
    <definedName name="Print2" localSheetId="95">'[1]7.7.6'!#REF!</definedName>
    <definedName name="Print2" localSheetId="96">'[1]7.7.6'!#REF!</definedName>
    <definedName name="Print2" localSheetId="98">'[1]7.7.6'!#REF!</definedName>
    <definedName name="Print2" localSheetId="97">'[1]7.7.6'!#REF!</definedName>
    <definedName name="Print2" localSheetId="102">'[1]7.7.6'!#REF!</definedName>
    <definedName name="Print2" localSheetId="106">'[1]7.7.6'!#REF!</definedName>
    <definedName name="Print2" localSheetId="91">'[1]7.7.6'!#REF!</definedName>
    <definedName name="Print2" localSheetId="137">'[1]7.7.6'!#REF!</definedName>
    <definedName name="Print2" localSheetId="138">'[1]7.7.6'!#REF!</definedName>
    <definedName name="Print2" localSheetId="139">'[1]7.7.6'!#REF!</definedName>
    <definedName name="Print2" localSheetId="140">'[1]7.7.6'!#REF!</definedName>
    <definedName name="Print2" localSheetId="136">'[1]7.7.6'!#REF!</definedName>
    <definedName name="Print2" localSheetId="144">'[1]7.7.6'!#REF!</definedName>
    <definedName name="Print2" localSheetId="142">'[1]7.7.6'!#REF!</definedName>
    <definedName name="Print2">'[1]7.7.6'!#REF!</definedName>
    <definedName name="Print3" localSheetId="65">'[1]7.7.6'!#REF!</definedName>
    <definedName name="Print3" localSheetId="79">'[1]7.7.6'!#REF!</definedName>
    <definedName name="Print3" localSheetId="141">'[1]7.7.6'!#REF!</definedName>
    <definedName name="Print3" localSheetId="98">'[1]7.7.6'!#REF!</definedName>
    <definedName name="Print3" localSheetId="137">'[1]7.7.6'!#REF!</definedName>
    <definedName name="Print3" localSheetId="138">'[1]7.7.6'!#REF!</definedName>
    <definedName name="Print3" localSheetId="139">'[1]7.7.6'!#REF!</definedName>
    <definedName name="Print3" localSheetId="140">'[1]7.7.6'!#REF!</definedName>
    <definedName name="Print3" localSheetId="136">'[1]7.7.6'!#REF!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0">'[1]7.7.6'!#REF!</definedName>
    <definedName name="srl" localSheetId="64">'[1]7.7.6'!#REF!</definedName>
    <definedName name="srl" localSheetId="65">'[1]7.7.6'!#REF!</definedName>
    <definedName name="srl" localSheetId="63">'[1]7.7.6'!#REF!</definedName>
    <definedName name="srl" localSheetId="79">'[1]7.7.6'!#REF!</definedName>
    <definedName name="srl" localSheetId="141">'[1]7.7.6'!#REF!</definedName>
    <definedName name="srl" localSheetId="98">'[1]7.7.6'!#REF!</definedName>
    <definedName name="srl" localSheetId="137">'[1]7.7.6'!#REF!</definedName>
    <definedName name="srl" localSheetId="138">'[1]7.7.6'!#REF!</definedName>
    <definedName name="srl" localSheetId="139">'[1]7.7.6'!#REF!</definedName>
    <definedName name="srl" localSheetId="140">'[1]7.7.6'!#REF!</definedName>
    <definedName name="srl" localSheetId="136">'[1]7.7.6'!#REF!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0">'[1]7.7.6'!#REF!</definedName>
    <definedName name="SVDS" localSheetId="64">'[1]7.7.6'!#REF!</definedName>
    <definedName name="SVDS" localSheetId="65">'[1]7.7.6'!#REF!</definedName>
    <definedName name="SVDS" localSheetId="63">'[1]7.7.6'!#REF!</definedName>
    <definedName name="SVDS" localSheetId="79">'[1]7.7.6'!#REF!</definedName>
    <definedName name="SVDS" localSheetId="141">'[1]7.7.6'!#REF!</definedName>
    <definedName name="SVDS" localSheetId="98">'[1]7.7.6'!#REF!</definedName>
    <definedName name="SVDS" localSheetId="106">'[1]7.7.6'!#REF!</definedName>
    <definedName name="SVDS" localSheetId="137">'[1]7.7.6'!#REF!</definedName>
    <definedName name="SVDS" localSheetId="138">'[1]7.7.6'!#REF!</definedName>
    <definedName name="SVDS" localSheetId="139">'[1]7.7.6'!#REF!</definedName>
    <definedName name="SVDS" localSheetId="140">'[1]7.7.6'!#REF!</definedName>
    <definedName name="SVDS" localSheetId="136">'[1]7.7.6'!#REF!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6" i="341" l="1"/>
  <c r="C7" i="341"/>
  <c r="C8" i="341"/>
  <c r="C9" i="341"/>
  <c r="C10" i="341"/>
  <c r="C11" i="341"/>
  <c r="C12" i="341"/>
  <c r="C13" i="341"/>
  <c r="C14" i="341"/>
  <c r="C15" i="341"/>
  <c r="C16" i="341"/>
  <c r="C17" i="341"/>
  <c r="C5" i="341"/>
  <c r="C4" i="341"/>
  <c r="C19" i="224" l="1"/>
  <c r="C22" i="282"/>
  <c r="C10" i="179"/>
  <c r="C4" i="179"/>
  <c r="B10" i="179"/>
  <c r="C5" i="179"/>
  <c r="B16" i="54"/>
  <c r="B15" i="54"/>
  <c r="I3" i="391"/>
  <c r="D3" i="386" l="1"/>
  <c r="P80" i="468"/>
  <c r="M80" i="468"/>
  <c r="I80" i="468"/>
  <c r="C18" i="374"/>
  <c r="B6" i="377" l="1"/>
  <c r="B7" i="377"/>
  <c r="B8" i="377"/>
  <c r="B9" i="377"/>
  <c r="B10" i="377"/>
  <c r="B11" i="377"/>
  <c r="B12" i="377"/>
  <c r="B13" i="377"/>
  <c r="B14" i="377"/>
  <c r="B15" i="377"/>
  <c r="B16" i="377"/>
  <c r="B17" i="377"/>
  <c r="G4" i="341"/>
  <c r="B28" i="468"/>
  <c r="C19" i="333"/>
  <c r="B43" i="468"/>
  <c r="H12" i="235" l="1"/>
  <c r="C21" i="395"/>
  <c r="B21" i="395"/>
  <c r="F21" i="401" l="1"/>
  <c r="L19" i="382" l="1"/>
  <c r="F20" i="382"/>
  <c r="E20" i="382"/>
  <c r="B4" i="272"/>
  <c r="F17" i="338" l="1"/>
  <c r="F3" i="432"/>
  <c r="F16" i="402" l="1"/>
  <c r="D19" i="332"/>
  <c r="D18" i="287"/>
  <c r="H16" i="398" l="1"/>
  <c r="H16" i="225" l="1"/>
  <c r="G16" i="225"/>
  <c r="F12" i="468"/>
  <c r="J36" i="452"/>
  <c r="H20" i="78"/>
  <c r="I16" i="225" l="1"/>
  <c r="K4" i="274" l="1"/>
  <c r="J4" i="274"/>
  <c r="I4" i="274"/>
  <c r="H4" i="274"/>
  <c r="G4" i="274"/>
  <c r="F4" i="274"/>
  <c r="E4" i="274"/>
  <c r="D4" i="274"/>
  <c r="C4" i="274"/>
  <c r="B4" i="274"/>
  <c r="B6" i="273"/>
  <c r="B7" i="273"/>
  <c r="B8" i="273"/>
  <c r="B9" i="273"/>
  <c r="B10" i="273"/>
  <c r="B11" i="273"/>
  <c r="B12" i="273"/>
  <c r="B13" i="273"/>
  <c r="B5" i="273"/>
  <c r="L39" i="468"/>
  <c r="B5" i="272"/>
  <c r="B6" i="272"/>
  <c r="B7" i="272"/>
  <c r="B8" i="272"/>
  <c r="B9" i="272"/>
  <c r="B10" i="272"/>
  <c r="B11" i="272"/>
  <c r="B12" i="272"/>
  <c r="B13" i="272"/>
  <c r="L26" i="468"/>
  <c r="B14" i="272" l="1"/>
  <c r="B17" i="338"/>
  <c r="A16" i="335" l="1"/>
  <c r="C27" i="468"/>
  <c r="B65" i="468"/>
  <c r="J8" i="448" l="1"/>
  <c r="E20" i="448"/>
  <c r="E19" i="448"/>
  <c r="E8" i="448"/>
  <c r="E9" i="448"/>
  <c r="K8" i="448" l="1"/>
  <c r="C21" i="72"/>
  <c r="B21" i="72"/>
  <c r="D4" i="386"/>
  <c r="D5" i="386"/>
  <c r="D6" i="386"/>
  <c r="D7" i="386"/>
  <c r="D8" i="386"/>
  <c r="D9" i="386"/>
  <c r="D10" i="386"/>
  <c r="D11" i="386"/>
  <c r="D12" i="386"/>
  <c r="D13" i="386"/>
  <c r="D14" i="386"/>
  <c r="D15" i="386"/>
  <c r="D16" i="386"/>
  <c r="D17" i="386"/>
  <c r="D18" i="386"/>
  <c r="H19" i="379"/>
  <c r="D16" i="337"/>
  <c r="C16" i="337"/>
  <c r="B16" i="337"/>
  <c r="H16" i="79" l="1"/>
  <c r="C16" i="79" s="1"/>
  <c r="J17" i="444"/>
  <c r="E16" i="79" l="1"/>
  <c r="G16" i="79"/>
  <c r="K14" i="449"/>
  <c r="K15" i="449"/>
  <c r="K16" i="449"/>
  <c r="K17" i="449"/>
  <c r="K18" i="449"/>
  <c r="K19" i="449"/>
  <c r="K20" i="449"/>
  <c r="K21" i="449"/>
  <c r="K22" i="449"/>
  <c r="J19" i="448"/>
  <c r="B17" i="447"/>
  <c r="K19" i="448" l="1"/>
  <c r="D15" i="74"/>
  <c r="B16" i="385" l="1"/>
  <c r="G16" i="54" l="1"/>
  <c r="M20" i="383"/>
  <c r="E23" i="380"/>
  <c r="C19" i="431"/>
  <c r="B19" i="431"/>
  <c r="D17" i="338"/>
  <c r="B19" i="332" l="1"/>
  <c r="D43" i="468"/>
  <c r="G16" i="223" l="1"/>
  <c r="G19" i="228"/>
  <c r="B22" i="282"/>
  <c r="I7" i="396"/>
  <c r="G15" i="412"/>
  <c r="G16" i="412"/>
  <c r="D19" i="283" l="1"/>
  <c r="D18" i="283"/>
  <c r="I21" i="444"/>
  <c r="D14" i="29"/>
  <c r="E14" i="29"/>
  <c r="F14" i="29"/>
  <c r="G14" i="29"/>
  <c r="H14" i="29"/>
  <c r="I14" i="29"/>
  <c r="J14" i="29"/>
  <c r="K14" i="29"/>
  <c r="C14" i="29"/>
  <c r="B14" i="29"/>
  <c r="B10" i="447" l="1"/>
  <c r="B11" i="447"/>
  <c r="B12" i="447"/>
  <c r="F17" i="387"/>
  <c r="D5" i="385"/>
  <c r="C19" i="334" l="1"/>
  <c r="C20" i="334" s="1"/>
  <c r="C21" i="334" s="1"/>
  <c r="B49" i="468"/>
  <c r="C49" i="468"/>
  <c r="D47" i="468"/>
  <c r="D48" i="468"/>
  <c r="L67" i="468"/>
  <c r="D6" i="468"/>
  <c r="D49" i="468" l="1"/>
  <c r="C22" i="334"/>
  <c r="C23" i="334" s="1"/>
  <c r="B13" i="392"/>
  <c r="C12" i="392" s="1"/>
  <c r="D21" i="400"/>
  <c r="C11" i="392" l="1"/>
  <c r="J6" i="396" l="1"/>
  <c r="J5" i="396"/>
  <c r="J4" i="396"/>
  <c r="O6" i="397"/>
  <c r="O5" i="397"/>
  <c r="O4" i="397"/>
  <c r="N7" i="397"/>
  <c r="E16" i="412"/>
  <c r="C34" i="394"/>
  <c r="B34" i="394"/>
  <c r="M6" i="451" l="1"/>
  <c r="M7" i="451"/>
  <c r="M8" i="451"/>
  <c r="M10" i="451"/>
  <c r="M11" i="451"/>
  <c r="M12" i="451"/>
  <c r="M13" i="451"/>
  <c r="M14" i="451"/>
  <c r="M15" i="451"/>
  <c r="M16" i="451"/>
  <c r="M9" i="451"/>
  <c r="M17" i="451"/>
  <c r="M18" i="451"/>
  <c r="M19" i="451"/>
  <c r="M20" i="451"/>
  <c r="M21" i="451"/>
  <c r="M22" i="451"/>
  <c r="M5" i="451"/>
  <c r="M4" i="451"/>
  <c r="L23" i="451"/>
  <c r="K23" i="451"/>
  <c r="I33" i="446"/>
  <c r="I30" i="446"/>
  <c r="I21" i="446"/>
  <c r="I27" i="446"/>
  <c r="I24" i="446"/>
  <c r="I22" i="446"/>
  <c r="I23" i="446"/>
  <c r="I6" i="446"/>
  <c r="I18" i="446"/>
  <c r="I28" i="446"/>
  <c r="I14" i="446"/>
  <c r="I11" i="446"/>
  <c r="I29" i="446"/>
  <c r="I5" i="446"/>
  <c r="I13" i="446"/>
  <c r="I15" i="446"/>
  <c r="I20" i="446"/>
  <c r="I32" i="446"/>
  <c r="I34" i="446"/>
  <c r="I35" i="446"/>
  <c r="I9" i="446"/>
  <c r="I12" i="446"/>
  <c r="I17" i="446"/>
  <c r="I4" i="446"/>
  <c r="I25" i="446"/>
  <c r="I10" i="446"/>
  <c r="I26" i="446"/>
  <c r="I7" i="446"/>
  <c r="I19" i="446"/>
  <c r="I8" i="446"/>
  <c r="I31" i="446"/>
  <c r="I16" i="446"/>
  <c r="I3" i="446"/>
  <c r="M23" i="451" l="1"/>
  <c r="I10" i="235" l="1"/>
  <c r="C16" i="227"/>
  <c r="D16" i="227"/>
  <c r="E16" i="227"/>
  <c r="F16" i="227"/>
  <c r="G16" i="227"/>
  <c r="B16" i="227"/>
  <c r="H16" i="223"/>
  <c r="F15" i="412" l="1"/>
  <c r="I9" i="391"/>
  <c r="F23" i="380"/>
  <c r="C23" i="380"/>
  <c r="B23" i="380"/>
  <c r="H16" i="335" l="1"/>
  <c r="G16" i="335"/>
  <c r="F16" i="335"/>
  <c r="D16" i="335"/>
  <c r="C16" i="335"/>
  <c r="B16" i="335"/>
  <c r="I16" i="335" l="1"/>
  <c r="B6" i="466"/>
  <c r="D15" i="240" l="1"/>
  <c r="E15" i="240" s="1"/>
  <c r="F15" i="214"/>
  <c r="G15" i="214" s="1"/>
  <c r="I7" i="236"/>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B19" i="283" l="1"/>
  <c r="J6" i="444"/>
  <c r="J15" i="444"/>
  <c r="J16" i="444"/>
  <c r="J18" i="444"/>
  <c r="L5" i="29"/>
  <c r="L6" i="29"/>
  <c r="L7" i="29"/>
  <c r="L8" i="29"/>
  <c r="L9" i="29"/>
  <c r="L10" i="29"/>
  <c r="L11" i="29"/>
  <c r="L12" i="29"/>
  <c r="L13" i="29"/>
  <c r="L4" i="29"/>
  <c r="B21" i="276"/>
  <c r="D33" i="450"/>
  <c r="F33" i="450"/>
  <c r="G33" i="450"/>
  <c r="G6" i="54"/>
  <c r="G7" i="54"/>
  <c r="G8" i="54"/>
  <c r="G9" i="54"/>
  <c r="G10" i="54"/>
  <c r="G11" i="54"/>
  <c r="G12" i="54"/>
  <c r="G13" i="54"/>
  <c r="G14" i="54"/>
  <c r="G15" i="54"/>
  <c r="G5" i="54"/>
  <c r="G4" i="54"/>
  <c r="L14" i="29" l="1"/>
  <c r="D16" i="231"/>
  <c r="E16" i="231"/>
  <c r="C16" i="231"/>
  <c r="B16" i="231"/>
  <c r="F15" i="231"/>
  <c r="C16" i="229"/>
  <c r="B16" i="229"/>
  <c r="D15" i="229"/>
  <c r="N15" i="227"/>
  <c r="M15" i="227"/>
  <c r="T15" i="227" s="1"/>
  <c r="L15" i="227"/>
  <c r="K15" i="227"/>
  <c r="J15" i="227"/>
  <c r="R15" i="227"/>
  <c r="P15" i="227"/>
  <c r="U15" i="227"/>
  <c r="I15" i="225"/>
  <c r="I16" i="223"/>
  <c r="B16" i="223"/>
  <c r="C16" i="223"/>
  <c r="K16" i="223" s="1"/>
  <c r="C20" i="228"/>
  <c r="D20" i="228"/>
  <c r="E20" i="228"/>
  <c r="F20" i="228"/>
  <c r="B20" i="228"/>
  <c r="H19" i="226"/>
  <c r="I19" i="226" s="1"/>
  <c r="D20" i="226"/>
  <c r="E20" i="226"/>
  <c r="F20" i="226"/>
  <c r="C20" i="226"/>
  <c r="B20" i="226"/>
  <c r="C20" i="224"/>
  <c r="B20" i="224"/>
  <c r="D19" i="224"/>
  <c r="F19" i="224" s="1"/>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F15" i="229" l="1"/>
  <c r="B15" i="230"/>
  <c r="I19" i="228"/>
  <c r="F19" i="219"/>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G16" i="341"/>
  <c r="G15" i="432"/>
  <c r="H15" i="432"/>
  <c r="M67" i="468"/>
  <c r="H16" i="341" l="1"/>
  <c r="M20" i="384"/>
  <c r="R20" i="384"/>
  <c r="B20" i="445" l="1"/>
  <c r="D23" i="282" l="1"/>
  <c r="E22" i="282"/>
  <c r="F22" i="282" s="1"/>
  <c r="B16" i="412"/>
  <c r="C16" i="412"/>
  <c r="B21" i="78"/>
  <c r="D21" i="78"/>
  <c r="F21"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0" i="401"/>
  <c r="C22" i="401"/>
  <c r="D22" i="401"/>
  <c r="E22" i="401"/>
  <c r="B22" i="401"/>
  <c r="C22" i="400"/>
  <c r="B22" i="400"/>
  <c r="L22" i="449"/>
  <c r="N22" i="449"/>
  <c r="L21" i="449"/>
  <c r="N21" i="449"/>
  <c r="E18" i="283" l="1"/>
  <c r="C18" i="283"/>
  <c r="C19" i="283"/>
  <c r="G20" i="78"/>
  <c r="D21" i="72"/>
  <c r="F20" i="445"/>
  <c r="G22" i="282"/>
  <c r="E20" i="78"/>
  <c r="C20" i="78"/>
  <c r="H20" i="445" l="1"/>
  <c r="G21" i="449"/>
  <c r="F15" i="387"/>
  <c r="F4" i="386"/>
  <c r="F5" i="386"/>
  <c r="F6" i="386"/>
  <c r="F7" i="386"/>
  <c r="F8" i="386"/>
  <c r="F9" i="386"/>
  <c r="F10" i="386"/>
  <c r="F11" i="386"/>
  <c r="F12" i="386"/>
  <c r="F13" i="386"/>
  <c r="F14" i="386"/>
  <c r="F15" i="386"/>
  <c r="F16" i="386"/>
  <c r="F17" i="386"/>
  <c r="F3"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M21" i="383"/>
  <c r="C21" i="383"/>
  <c r="D21" i="383"/>
  <c r="E21" i="383"/>
  <c r="F21" i="383"/>
  <c r="G21" i="383"/>
  <c r="H21" i="383"/>
  <c r="I21" i="383"/>
  <c r="J21" i="383"/>
  <c r="K21" i="383"/>
  <c r="L21" i="383"/>
  <c r="N21" i="383"/>
  <c r="O21" i="383"/>
  <c r="P21" i="383"/>
  <c r="Q21" i="383"/>
  <c r="R19" i="382" l="1"/>
  <c r="R18" i="382"/>
  <c r="R16" i="382"/>
  <c r="R14" i="382"/>
  <c r="R12" i="382"/>
  <c r="R10" i="382"/>
  <c r="R8" i="382"/>
  <c r="R6" i="382"/>
  <c r="R17" i="382"/>
  <c r="R15" i="382"/>
  <c r="R13" i="382"/>
  <c r="R11" i="382"/>
  <c r="R9" i="382"/>
  <c r="R7" i="382"/>
  <c r="R5" i="382"/>
  <c r="M21" i="449"/>
  <c r="B20" i="381"/>
  <c r="S20" i="383"/>
  <c r="R21" i="383"/>
  <c r="L20" i="382"/>
  <c r="O20" i="382"/>
  <c r="P20" i="382"/>
  <c r="N20" i="382"/>
  <c r="D20" i="382"/>
  <c r="G20" i="382"/>
  <c r="H20" i="382"/>
  <c r="I20" i="382"/>
  <c r="J20" i="382"/>
  <c r="K20" i="382"/>
  <c r="C20" i="382"/>
  <c r="B20" i="382"/>
  <c r="G22" i="380"/>
  <c r="L18" i="379"/>
  <c r="M18" i="379"/>
  <c r="I19" i="379"/>
  <c r="D19" i="379"/>
  <c r="C19" i="379"/>
  <c r="G18" i="379"/>
  <c r="D18" i="374"/>
  <c r="E17" i="374"/>
  <c r="D20" i="407"/>
  <c r="G18" i="435"/>
  <c r="F18" i="435"/>
  <c r="D18" i="435"/>
  <c r="C18" i="435"/>
  <c r="H17" i="435"/>
  <c r="H16" i="435"/>
  <c r="E17" i="435"/>
  <c r="I17" i="435" s="1"/>
  <c r="E14" i="345"/>
  <c r="D14" i="345"/>
  <c r="D16" i="345"/>
  <c r="E18" i="431"/>
  <c r="D18" i="431"/>
  <c r="E14" i="433"/>
  <c r="H18" i="435" l="1"/>
  <c r="K18" i="379"/>
  <c r="E19" i="431"/>
  <c r="J18" i="379"/>
  <c r="B14" i="273"/>
  <c r="E17" i="342"/>
  <c r="E18" i="342"/>
  <c r="F18" i="342" s="1"/>
  <c r="H18" i="342"/>
  <c r="H18" i="434"/>
  <c r="G18" i="434"/>
  <c r="F18" i="434"/>
  <c r="I18" i="434" s="1"/>
  <c r="D18" i="434"/>
  <c r="C18" i="434"/>
  <c r="B18" i="434"/>
  <c r="I17" i="434"/>
  <c r="I16" i="434"/>
  <c r="E17" i="434"/>
  <c r="E16" i="434"/>
  <c r="E17" i="338"/>
  <c r="C16" i="338"/>
  <c r="H16" i="338" s="1"/>
  <c r="G6" i="402"/>
  <c r="H6" i="402" s="1"/>
  <c r="G7" i="402"/>
  <c r="G8" i="402"/>
  <c r="H8" i="402" s="1"/>
  <c r="G9" i="402"/>
  <c r="G10" i="402"/>
  <c r="H10" i="402" s="1"/>
  <c r="G11" i="402"/>
  <c r="G12" i="402"/>
  <c r="H12" i="402" s="1"/>
  <c r="G13" i="402"/>
  <c r="H13" i="402" s="1"/>
  <c r="G14" i="402"/>
  <c r="H14" i="402" s="1"/>
  <c r="G15" i="402"/>
  <c r="H15" i="402" s="1"/>
  <c r="H7" i="402"/>
  <c r="H9" i="402"/>
  <c r="H11" i="402"/>
  <c r="C5" i="402"/>
  <c r="J5" i="402" s="1"/>
  <c r="C6" i="402"/>
  <c r="J6" i="402" s="1"/>
  <c r="C7" i="402"/>
  <c r="J7" i="402" s="1"/>
  <c r="C8" i="402"/>
  <c r="J8" i="402" s="1"/>
  <c r="C9" i="402"/>
  <c r="J9" i="402" s="1"/>
  <c r="C10" i="402"/>
  <c r="J10" i="402" s="1"/>
  <c r="C11" i="402"/>
  <c r="J11" i="402" s="1"/>
  <c r="C12" i="402"/>
  <c r="J12" i="402" s="1"/>
  <c r="C13" i="402"/>
  <c r="J13" i="402" s="1"/>
  <c r="C14" i="402"/>
  <c r="J14" i="402" s="1"/>
  <c r="C15" i="402"/>
  <c r="J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G17" i="341" l="1"/>
  <c r="G18" i="342"/>
  <c r="K17" i="427"/>
  <c r="I14" i="402"/>
  <c r="I12" i="402"/>
  <c r="I10" i="402"/>
  <c r="I8" i="402"/>
  <c r="I9" i="402"/>
  <c r="G16" i="338"/>
  <c r="J17" i="434"/>
  <c r="I6" i="402"/>
  <c r="I15" i="402"/>
  <c r="I13" i="402"/>
  <c r="I11" i="402"/>
  <c r="I7" i="402"/>
  <c r="E18" i="434"/>
  <c r="J18" i="434" s="1"/>
  <c r="H18" i="332"/>
  <c r="G18" i="332"/>
  <c r="G17" i="287"/>
  <c r="F17" i="287"/>
  <c r="H17" i="341" l="1"/>
  <c r="E15" i="335"/>
  <c r="I15" i="335"/>
  <c r="E71" i="468"/>
  <c r="E70" i="468"/>
  <c r="E69" i="468"/>
  <c r="E68" i="468"/>
  <c r="E67" i="468"/>
  <c r="E66" i="468"/>
  <c r="E65" i="468"/>
  <c r="E64" i="468"/>
  <c r="E63" i="468"/>
  <c r="E62" i="468"/>
  <c r="E61" i="468"/>
  <c r="E60" i="468"/>
  <c r="E59" i="468"/>
  <c r="E58" i="468"/>
  <c r="E57" i="468"/>
  <c r="E56" i="468"/>
  <c r="I16" i="227" s="1"/>
  <c r="G55" i="468"/>
  <c r="F55" i="468"/>
  <c r="C21" i="407"/>
  <c r="E37" i="468"/>
  <c r="D18" i="427" s="1"/>
  <c r="D37" i="468"/>
  <c r="C18" i="427" s="1"/>
  <c r="B37" i="468"/>
  <c r="C19" i="332" s="1"/>
  <c r="C36" i="468"/>
  <c r="C35" i="468"/>
  <c r="C19" i="342" s="1"/>
  <c r="E28" i="468"/>
  <c r="F18" i="427" s="1"/>
  <c r="D28" i="468"/>
  <c r="E18" i="427" s="1"/>
  <c r="C26" i="468"/>
  <c r="E16" i="402" s="1"/>
  <c r="C25" i="468"/>
  <c r="D16" i="402" s="1"/>
  <c r="C16" i="432" s="1"/>
  <c r="G16" i="432" s="1"/>
  <c r="C24" i="468"/>
  <c r="B16" i="402" s="1"/>
  <c r="D19" i="468"/>
  <c r="B19" i="468"/>
  <c r="D12" i="468"/>
  <c r="C16" i="385" s="1"/>
  <c r="B12" i="468"/>
  <c r="C19" i="389"/>
  <c r="G16" i="402" l="1"/>
  <c r="K16" i="227"/>
  <c r="E19" i="332"/>
  <c r="F19" i="332" s="1"/>
  <c r="B21" i="407"/>
  <c r="D21" i="407" s="1"/>
  <c r="M16" i="227"/>
  <c r="D16" i="385"/>
  <c r="B19" i="389"/>
  <c r="D19" i="389" s="1"/>
  <c r="M68" i="468"/>
  <c r="J16" i="227"/>
  <c r="L16" i="227"/>
  <c r="N16" i="227"/>
  <c r="J15" i="335"/>
  <c r="E55" i="468"/>
  <c r="C37" i="468"/>
  <c r="C18" i="287" s="1"/>
  <c r="D19" i="342"/>
  <c r="C16" i="402"/>
  <c r="C28" i="468"/>
  <c r="B18" i="287" s="1"/>
  <c r="E19" i="389" l="1"/>
  <c r="H3" i="391"/>
  <c r="J3" i="391" s="1"/>
  <c r="G9" i="391"/>
  <c r="H14" i="432" l="1"/>
  <c r="G14" i="432"/>
  <c r="H17" i="79" l="1"/>
  <c r="G17" i="79" s="1"/>
  <c r="H15" i="79"/>
  <c r="C15" i="79" s="1"/>
  <c r="E6" i="396"/>
  <c r="E5" i="396"/>
  <c r="E4" i="396"/>
  <c r="F6" i="396"/>
  <c r="F5" i="396"/>
  <c r="F4" i="396"/>
  <c r="B23" i="282"/>
  <c r="G15" i="223"/>
  <c r="E15" i="79" l="1"/>
  <c r="G15" i="79"/>
  <c r="C17" i="79"/>
  <c r="E17" i="79"/>
  <c r="B7" i="459" l="1"/>
  <c r="R5" i="384" l="1"/>
  <c r="R21" i="384" s="1"/>
  <c r="Q4" i="382"/>
  <c r="R4" i="382" l="1"/>
  <c r="Q20" i="382"/>
  <c r="M21" i="384"/>
  <c r="D14" i="375"/>
  <c r="D5" i="345"/>
  <c r="D6" i="345"/>
  <c r="D7" i="345"/>
  <c r="D8" i="345"/>
  <c r="D9" i="345"/>
  <c r="D10" i="345"/>
  <c r="D11" i="345"/>
  <c r="D12" i="345"/>
  <c r="D13" i="345"/>
  <c r="E13" i="345"/>
  <c r="E16" i="345"/>
  <c r="D16" i="433"/>
  <c r="E16" i="433"/>
  <c r="G5" i="341"/>
  <c r="G6" i="341"/>
  <c r="G7" i="341"/>
  <c r="G8" i="341"/>
  <c r="G9" i="341"/>
  <c r="G10" i="341"/>
  <c r="G11" i="341"/>
  <c r="G12" i="341"/>
  <c r="G13" i="341"/>
  <c r="G14" i="341"/>
  <c r="G15" i="341"/>
  <c r="C13" i="432"/>
  <c r="H13" i="432" s="1"/>
  <c r="H9" i="341" l="1"/>
  <c r="H15" i="341"/>
  <c r="H6" i="341"/>
  <c r="H11" i="341"/>
  <c r="H8" i="341"/>
  <c r="H7" i="341"/>
  <c r="H14" i="341"/>
  <c r="H13" i="341"/>
  <c r="H12" i="341"/>
  <c r="H10" i="341"/>
  <c r="H5" i="341"/>
  <c r="H16" i="432"/>
  <c r="G13" i="432"/>
  <c r="I36" i="446" l="1"/>
  <c r="J3" i="446" s="1"/>
  <c r="B10" i="465"/>
  <c r="C9" i="465" l="1"/>
  <c r="J11" i="446"/>
  <c r="J23" i="446"/>
  <c r="J10" i="446"/>
  <c r="J22" i="446"/>
  <c r="J25" i="446"/>
  <c r="J18" i="446"/>
  <c r="J24" i="446"/>
  <c r="J29" i="446"/>
  <c r="J26" i="446"/>
  <c r="J7" i="446"/>
  <c r="J8" i="446"/>
  <c r="J33" i="446"/>
  <c r="J21" i="446"/>
  <c r="J4" i="446"/>
  <c r="J31" i="446"/>
  <c r="J28" i="446"/>
  <c r="J15" i="446"/>
  <c r="J27" i="446"/>
  <c r="J20" i="446"/>
  <c r="J19" i="446"/>
  <c r="J5" i="446"/>
  <c r="J14" i="446"/>
  <c r="J34" i="446"/>
  <c r="J35" i="446"/>
  <c r="J12" i="446"/>
  <c r="J13" i="446"/>
  <c r="J32" i="446"/>
  <c r="J30" i="446"/>
  <c r="J9" i="446"/>
  <c r="J17" i="446"/>
  <c r="J6" i="446"/>
  <c r="J16"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3" i="79"/>
  <c r="C13" i="79" s="1"/>
  <c r="H14" i="79"/>
  <c r="G14" i="79" s="1"/>
  <c r="J18" i="448"/>
  <c r="E18" i="448"/>
  <c r="E33" i="450"/>
  <c r="K18" i="448" l="1"/>
  <c r="E14" i="79"/>
  <c r="E13" i="79"/>
  <c r="C14" i="79"/>
  <c r="G8" i="449"/>
  <c r="G9" i="449"/>
  <c r="G10" i="449"/>
  <c r="G11" i="449"/>
  <c r="G12" i="449"/>
  <c r="G13" i="449"/>
  <c r="G14" i="449"/>
  <c r="G15" i="449"/>
  <c r="G16" i="449"/>
  <c r="G17" i="449"/>
  <c r="G18" i="449"/>
  <c r="G19" i="449"/>
  <c r="G20" i="449"/>
  <c r="G22" i="449"/>
  <c r="K8" i="449"/>
  <c r="K9" i="449"/>
  <c r="K10" i="449"/>
  <c r="K11" i="449"/>
  <c r="K12" i="449"/>
  <c r="K13" i="449"/>
  <c r="K7" i="449"/>
  <c r="M22" i="449" l="1"/>
  <c r="C12" i="432" l="1"/>
  <c r="H12" i="432" s="1"/>
  <c r="G12" i="432" l="1"/>
  <c r="C5" i="459" l="1"/>
  <c r="C6" i="459" l="1"/>
  <c r="J17" i="448" l="1"/>
  <c r="E17" i="448"/>
  <c r="D3" i="74"/>
  <c r="D4" i="74"/>
  <c r="D5" i="74"/>
  <c r="D6" i="74"/>
  <c r="D7" i="74"/>
  <c r="D8" i="74"/>
  <c r="D9" i="74"/>
  <c r="D10" i="74"/>
  <c r="D11" i="74"/>
  <c r="D12" i="74"/>
  <c r="D13" i="74"/>
  <c r="D14" i="74"/>
  <c r="K17" i="448" l="1"/>
  <c r="L4" i="274"/>
  <c r="B15" i="225" l="1"/>
  <c r="J15" i="225" l="1"/>
  <c r="H5" i="79"/>
  <c r="G5" i="79" s="1"/>
  <c r="H6" i="79"/>
  <c r="G6" i="79" s="1"/>
  <c r="H7" i="79"/>
  <c r="G7" i="79" s="1"/>
  <c r="H8" i="79"/>
  <c r="E8" i="79" s="1"/>
  <c r="H9" i="79"/>
  <c r="G9" i="79" s="1"/>
  <c r="H10" i="79"/>
  <c r="G10" i="79" s="1"/>
  <c r="H11" i="79"/>
  <c r="G11" i="79" s="1"/>
  <c r="H12" i="79"/>
  <c r="E12" i="79" s="1"/>
  <c r="G13" i="79"/>
  <c r="C5" i="79" l="1"/>
  <c r="E5" i="79"/>
  <c r="C9" i="79"/>
  <c r="C11" i="79"/>
  <c r="C6" i="79"/>
  <c r="E11" i="79"/>
  <c r="C10" i="79"/>
  <c r="E9" i="79"/>
  <c r="E10" i="79"/>
  <c r="E7" i="79"/>
  <c r="G12" i="79"/>
  <c r="C12" i="79"/>
  <c r="E6" i="79"/>
  <c r="C8" i="79"/>
  <c r="C7" i="79"/>
  <c r="G8" i="79"/>
  <c r="E10" i="448" l="1"/>
  <c r="E11" i="448"/>
  <c r="E12" i="448"/>
  <c r="E13" i="448"/>
  <c r="E14" i="448"/>
  <c r="E15" i="448"/>
  <c r="E16"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G8" i="338"/>
  <c r="C4" i="338"/>
  <c r="G4" i="338" s="1"/>
  <c r="C5" i="338"/>
  <c r="G5" i="338" s="1"/>
  <c r="C6" i="338"/>
  <c r="G6" i="338" s="1"/>
  <c r="C7" i="338"/>
  <c r="G7" i="338" s="1"/>
  <c r="C8" i="338"/>
  <c r="C9" i="338"/>
  <c r="G9" i="338" s="1"/>
  <c r="C10" i="338"/>
  <c r="G10" i="338" s="1"/>
  <c r="C11" i="338"/>
  <c r="G11" i="338" s="1"/>
  <c r="C12" i="338"/>
  <c r="G12" i="338" s="1"/>
  <c r="C13" i="338"/>
  <c r="G13" i="338" s="1"/>
  <c r="C14" i="338"/>
  <c r="G14" i="338" s="1"/>
  <c r="C15" i="338"/>
  <c r="G15" i="338" s="1"/>
  <c r="C4" i="432"/>
  <c r="C5" i="432"/>
  <c r="C6" i="432"/>
  <c r="H6" i="432" s="1"/>
  <c r="C7" i="432"/>
  <c r="H7" i="432" s="1"/>
  <c r="C8" i="432"/>
  <c r="H8" i="432" s="1"/>
  <c r="C9" i="432"/>
  <c r="C10" i="432"/>
  <c r="C11" i="432"/>
  <c r="G6" i="432" l="1"/>
  <c r="G4" i="432"/>
  <c r="H4" i="432"/>
  <c r="G5" i="432"/>
  <c r="H5" i="432"/>
  <c r="G11" i="432"/>
  <c r="H11" i="432"/>
  <c r="G10" i="432"/>
  <c r="H10" i="432"/>
  <c r="G9" i="432"/>
  <c r="H9" i="432"/>
  <c r="G8" i="432"/>
  <c r="G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3" i="177" l="1"/>
  <c r="B6" i="177" s="1"/>
  <c r="G18" i="228" l="1"/>
  <c r="J9" i="448" l="1"/>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D14" i="336"/>
  <c r="B19" i="333" l="1"/>
  <c r="H18" i="287"/>
  <c r="H16"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H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7" i="283" l="1"/>
  <c r="C16" i="283"/>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H12" i="338"/>
  <c r="H13" i="338"/>
  <c r="H14" i="338"/>
  <c r="G5" i="402"/>
  <c r="G4" i="402"/>
  <c r="G3" i="402"/>
  <c r="C4" i="402"/>
  <c r="I15" i="434"/>
  <c r="E15" i="434"/>
  <c r="I15" i="427"/>
  <c r="K15" i="427" s="1"/>
  <c r="F16" i="332"/>
  <c r="D16" i="333"/>
  <c r="I13" i="335"/>
  <c r="E13" i="335"/>
  <c r="J13" i="335" l="1"/>
  <c r="H5" i="402"/>
  <c r="I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G6" i="412" l="1"/>
  <c r="G7" i="412"/>
  <c r="G8" i="412"/>
  <c r="G9" i="412"/>
  <c r="G10" i="412"/>
  <c r="G11" i="412"/>
  <c r="G12" i="412"/>
  <c r="G5" i="412"/>
  <c r="N20" i="451" l="1"/>
  <c r="N21" i="451" l="1"/>
  <c r="N17" i="451"/>
  <c r="N8" i="451"/>
  <c r="E17" i="445" l="1"/>
  <c r="D17" i="445"/>
  <c r="B17" i="445"/>
  <c r="E16" i="222" l="1"/>
  <c r="C12" i="235" l="1"/>
  <c r="B12" i="235"/>
  <c r="E12" i="235"/>
  <c r="F12" i="235" l="1"/>
  <c r="C8" i="179" l="1"/>
  <c r="C7" i="179"/>
  <c r="C9" i="179"/>
  <c r="C4" i="177"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B22" i="72" s="1"/>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E45" i="386"/>
  <c r="D45" i="386"/>
  <c r="E42" i="386"/>
  <c r="E41" i="386"/>
  <c r="D38" i="386"/>
  <c r="D37" i="386"/>
  <c r="D34" i="386"/>
  <c r="D33" i="386"/>
  <c r="E31" i="386"/>
  <c r="AC20" i="386"/>
  <c r="AE19" i="386"/>
  <c r="AE18" i="386"/>
  <c r="AE17" i="386"/>
  <c r="E17" i="386"/>
  <c r="AE16" i="386"/>
  <c r="E16" i="386"/>
  <c r="AE15" i="386"/>
  <c r="D43" i="386"/>
  <c r="AE14" i="386"/>
  <c r="AE13" i="386"/>
  <c r="D41" i="386"/>
  <c r="AE12" i="386"/>
  <c r="D40" i="386"/>
  <c r="AE11" i="386"/>
  <c r="D39" i="386"/>
  <c r="AE10" i="386"/>
  <c r="E38" i="386"/>
  <c r="AE9" i="386"/>
  <c r="AE8" i="386"/>
  <c r="AE7" i="386"/>
  <c r="G7" i="386"/>
  <c r="AD6" i="386"/>
  <c r="E34" i="386"/>
  <c r="AD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E14" i="434"/>
  <c r="I13" i="434"/>
  <c r="E13" i="434"/>
  <c r="I12" i="434"/>
  <c r="E12" i="434"/>
  <c r="I11" i="434"/>
  <c r="E11" i="434"/>
  <c r="I10" i="434"/>
  <c r="E10" i="434"/>
  <c r="I9" i="434"/>
  <c r="E9" i="434"/>
  <c r="I8" i="434"/>
  <c r="E8" i="434"/>
  <c r="I7" i="434"/>
  <c r="E7" i="434"/>
  <c r="I6" i="434"/>
  <c r="E6" i="434"/>
  <c r="I5" i="434"/>
  <c r="E5" i="434"/>
  <c r="C17" i="338"/>
  <c r="H11" i="338"/>
  <c r="H10" i="338"/>
  <c r="H9" i="338"/>
  <c r="H8" i="338"/>
  <c r="H7" i="338"/>
  <c r="H6" i="338"/>
  <c r="H5" i="338"/>
  <c r="H4" i="338"/>
  <c r="C136" i="402"/>
  <c r="J16" i="402"/>
  <c r="H4" i="402"/>
  <c r="J4" i="402"/>
  <c r="H3" i="402"/>
  <c r="C3" i="402"/>
  <c r="J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E12" i="335"/>
  <c r="I11" i="335"/>
  <c r="E11" i="335"/>
  <c r="I10" i="335"/>
  <c r="E10" i="335"/>
  <c r="I9" i="335"/>
  <c r="E9" i="335"/>
  <c r="I8" i="335"/>
  <c r="J8" i="335" s="1"/>
  <c r="E8" i="335"/>
  <c r="I7" i="335"/>
  <c r="E7" i="335"/>
  <c r="I6" i="335"/>
  <c r="J6" i="335" s="1"/>
  <c r="E6" i="335"/>
  <c r="I5" i="335"/>
  <c r="E5" i="335"/>
  <c r="I4" i="335"/>
  <c r="J4" i="335" s="1"/>
  <c r="E4" i="335"/>
  <c r="D16" i="229" l="1"/>
  <c r="L23" i="449"/>
  <c r="I6" i="435"/>
  <c r="J7" i="335"/>
  <c r="J12" i="335"/>
  <c r="J9" i="335"/>
  <c r="J5" i="335"/>
  <c r="E20" i="219"/>
  <c r="C7" i="389"/>
  <c r="E21" i="445"/>
  <c r="D16" i="240"/>
  <c r="E16" i="240" s="1"/>
  <c r="B19" i="386"/>
  <c r="D16" i="239"/>
  <c r="E16" i="239" s="1"/>
  <c r="H16" i="242"/>
  <c r="K6" i="241"/>
  <c r="G16" i="241"/>
  <c r="J16" i="241" s="1"/>
  <c r="H16" i="233"/>
  <c r="M16" i="233" s="1"/>
  <c r="H16" i="232"/>
  <c r="I9" i="435"/>
  <c r="I10" i="435"/>
  <c r="I11" i="435"/>
  <c r="I12" i="435"/>
  <c r="I13" i="435"/>
  <c r="E6" i="379"/>
  <c r="C10" i="385"/>
  <c r="D10" i="385" s="1"/>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H17" i="338"/>
  <c r="G17" i="338"/>
  <c r="E11" i="389"/>
  <c r="E12" i="389"/>
  <c r="E8" i="389"/>
  <c r="P16" i="227"/>
  <c r="AD20" i="386"/>
  <c r="K11" i="225"/>
  <c r="H20" i="219"/>
  <c r="D11" i="385"/>
  <c r="K23" i="449"/>
  <c r="G23" i="449"/>
  <c r="M7" i="449"/>
  <c r="N23" i="449"/>
  <c r="M17" i="449"/>
  <c r="M6" i="449"/>
  <c r="M15" i="449"/>
  <c r="M12" i="449"/>
  <c r="M14" i="449"/>
  <c r="M16" i="449"/>
  <c r="F16" i="214"/>
  <c r="I16" i="214" s="1"/>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I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I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H16" i="402"/>
  <c r="I16" i="402"/>
  <c r="I18" i="427"/>
  <c r="G18" i="287"/>
  <c r="F18" i="287"/>
  <c r="C10" i="336"/>
  <c r="C8" i="336"/>
  <c r="C7" i="336"/>
  <c r="C11" i="336"/>
  <c r="C5" i="336"/>
  <c r="C12" i="336"/>
  <c r="C9" i="336"/>
  <c r="C6" i="336"/>
  <c r="N5" i="451"/>
  <c r="N11" i="451"/>
  <c r="N19" i="451"/>
  <c r="N16" i="451"/>
  <c r="N14" i="451"/>
  <c r="N10" i="451"/>
  <c r="M19" i="449"/>
  <c r="D22" i="72" l="1"/>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E20" i="389" l="1"/>
  <c r="L36" i="452"/>
  <c r="F17" i="223"/>
  <c r="C15" i="230"/>
  <c r="D15" i="230" s="1"/>
  <c r="B14" i="381"/>
  <c r="B21" i="381" s="1"/>
  <c r="R20" i="382"/>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<sst xmlns="http://schemas.openxmlformats.org/spreadsheetml/2006/main" count="18717" uniqueCount="1108">
  <si>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</si>
  <si>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</si>
  <si>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</si>
  <si>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</si>
  <si>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</si>
  <si>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</si>
  <si>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</si>
  <si>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</si>
  <si>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</si>
  <si>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</si>
  <si>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</si>
  <si>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</si>
  <si>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</si>
  <si>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</si>
  <si>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</si>
  <si>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</si>
  <si>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</si>
  <si>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</si>
  <si>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</si>
  <si>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</si>
  <si>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</si>
  <si>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</si>
  <si>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</si>
  <si>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</si>
  <si>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</si>
  <si>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</si>
  <si>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</si>
  <si>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</si>
  <si>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</si>
  <si>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</si>
  <si>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</si>
  <si>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</si>
  <si>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</si>
  <si>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</si>
  <si>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</si>
  <si>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</si>
  <si>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</si>
  <si>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</si>
  <si>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</si>
  <si>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</si>
  <si>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</si>
  <si>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</si>
  <si>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</si>
  <si>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</si>
  <si>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</si>
  <si>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</si>
  <si>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</si>
  <si>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</si>
  <si>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</si>
  <si>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</si>
  <si>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</si>
  <si>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</si>
  <si>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</si>
  <si>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</si>
  <si>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</si>
  <si>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</si>
  <si>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</si>
  <si>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</si>
  <si>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</si>
  <si>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</si>
  <si>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</si>
  <si>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</si>
  <si>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</si>
  <si>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</si>
  <si>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</si>
  <si>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</si>
  <si>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</si>
  <si>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</si>
  <si>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</si>
  <si>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</si>
  <si>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</si>
  <si>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</si>
  <si>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</si>
  <si>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</si>
  <si>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</si>
  <si>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</si>
  <si>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</si>
  <si>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</si>
  <si>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</si>
  <si>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</si>
  <si>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</si>
  <si>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</si>
  <si>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</si>
  <si>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</si>
  <si>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</si>
  <si>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</si>
  <si>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</si>
  <si>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</si>
  <si>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</si>
  <si>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</si>
  <si>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</si>
  <si>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</si>
  <si>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</si>
  <si>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</si>
  <si>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</si>
  <si>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</si>
  <si>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</si>
  <si>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</si>
  <si>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</si>
  <si>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</si>
  <si>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</si>
  <si>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</si>
  <si>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</si>
  <si>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</si>
  <si>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</si>
  <si>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</si>
  <si>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</si>
  <si>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</si>
  <si>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</si>
  <si>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</si>
  <si>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</si>
  <si>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</si>
  <si>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</si>
  <si>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</si>
  <si>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</si>
  <si>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</si>
  <si>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</si>
  <si>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</si>
  <si>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</si>
  <si>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</si>
  <si>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</si>
  <si>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</si>
  <si>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</si>
  <si>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</si>
  <si>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</si>
  <si>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</si>
  <si>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</si>
  <si>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</si>
  <si>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</si>
  <si>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</si>
  <si>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</si>
  <si>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</si>
  <si>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</si>
  <si>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</si>
  <si>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</si>
  <si>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</si>
  <si>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</si>
  <si>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</si>
  <si>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</si>
  <si>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</si>
  <si>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</si>
  <si>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</si>
  <si>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</si>
  <si>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</si>
  <si>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</si>
  <si>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</si>
  <si>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</si>
  <si>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</si>
  <si>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</si>
  <si>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</si>
  <si>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</si>
  <si>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</si>
  <si>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</si>
  <si>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</si>
  <si>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</si>
  <si>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</si>
  <si>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</si>
  <si>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</si>
  <si>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</si>
  <si>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</si>
  <si>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</si>
  <si>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</si>
  <si>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</si>
  <si>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</si>
  <si>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</si>
  <si>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</si>
  <si>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</si>
  <si>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</si>
  <si>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</si>
  <si>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</si>
  <si>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</si>
  <si>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</si>
  <si>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</si>
  <si>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</si>
  <si>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</si>
  <si>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</si>
  <si>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</si>
  <si>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</si>
  <si>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</si>
  <si>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</si>
  <si>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</si>
  <si>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</si>
  <si>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</si>
  <si>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</si>
  <si>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</si>
  <si>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</si>
  <si>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</si>
  <si>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</si>
  <si>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</si>
  <si>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</si>
  <si>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</si>
  <si>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</si>
  <si>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</si>
  <si>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</si>
  <si>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</si>
  <si>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</si>
  <si>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</si>
  <si>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</si>
  <si>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</si>
  <si>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</si>
  <si>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</si>
  <si>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</si>
  <si>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</si>
  <si>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</si>
  <si>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</si>
  <si>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</si>
  <si>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</si>
  <si>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</si>
  <si>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</si>
  <si>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</si>
  <si>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</si>
  <si>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</si>
  <si>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</si>
  <si>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</si>
  <si>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</si>
  <si>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</si>
  <si>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</si>
  <si>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</si>
  <si>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</si>
  <si>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</si>
  <si>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</si>
  <si>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</si>
  <si>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</si>
  <si>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</si>
  <si>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</si>
  <si>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</si>
  <si>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</si>
  <si>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</si>
  <si>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</si>
  <si>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</si>
  <si>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</si>
  <si>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</si>
  <si>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</si>
  <si>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</si>
  <si>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</si>
  <si>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</si>
  <si>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</si>
  <si>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</si>
  <si>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</si>
  <si>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</si>
  <si>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</si>
  <si>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</si>
  <si>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</si>
  <si>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</si>
  <si>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</si>
  <si>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</si>
  <si>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</si>
  <si>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</si>
  <si>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</si>
  <si>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</si>
  <si>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</si>
  <si>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</si>
  <si>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</si>
  <si>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</si>
  <si>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</si>
  <si>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</si>
  <si>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</si>
  <si>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</si>
  <si>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</si>
  <si>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</si>
  <si>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</si>
  <si>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</si>
  <si>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</si>
  <si>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</si>
  <si>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</si>
  <si>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</si>
  <si>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</si>
  <si>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</si>
  <si>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</si>
  <si>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</si>
  <si>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</si>
  <si>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</si>
  <si>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</si>
  <si>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</si>
  <si>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</si>
  <si>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</si>
  <si>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</si>
  <si>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</si>
  <si>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</si>
  <si>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</si>
  <si>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</si>
  <si>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</si>
  <si>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</si>
  <si>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</si>
  <si>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</si>
  <si>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</si>
  <si>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</si>
  <si>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</si>
  <si>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</si>
  <si>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</si>
  <si>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</si>
  <si>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</si>
  <si>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</si>
  <si>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</si>
  <si>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</si>
  <si>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</si>
  <si>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</si>
  <si>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</si>
  <si>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</si>
  <si>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</si>
  <si>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</si>
  <si>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</si>
  <si>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</si>
  <si>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</si>
  <si>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</si>
  <si>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</si>
  <si>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</si>
  <si>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</si>
  <si>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</si>
  <si>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</si>
  <si>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</si>
  <si>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</si>
  <si>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</si>
  <si>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</si>
  <si>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</si>
  <si>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</si>
  <si>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</si>
  <si>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</si>
  <si>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</si>
  <si>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</si>
  <si>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</si>
  <si>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</si>
  <si>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</si>
  <si>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</si>
  <si>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</si>
  <si>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</si>
  <si>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</si>
  <si>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</si>
  <si>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</si>
  <si>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</si>
  <si>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</si>
  <si>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</si>
  <si>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</si>
  <si>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</si>
  <si>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</si>
  <si>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</si>
  <si>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</si>
  <si>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</si>
  <si>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</si>
  <si>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</si>
  <si>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</si>
  <si>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</si>
  <si>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</si>
  <si>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</si>
  <si>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</si>
  <si>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</si>
  <si>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</si>
  <si>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</si>
  <si>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</si>
  <si>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</si>
  <si>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</si>
  <si>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</si>
  <si>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</si>
  <si>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</si>
  <si>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</si>
  <si>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</si>
  <si>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</si>
  <si>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</si>
  <si>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</si>
  <si>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</si>
  <si>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</si>
  <si>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</si>
  <si>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</si>
  <si>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</si>
  <si>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</si>
  <si>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</si>
  <si>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</si>
  <si>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</si>
  <si>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</si>
  <si>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</si>
  <si>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</si>
  <si>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</si>
  <si>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</si>
  <si>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</si>
  <si>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</si>
  <si>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</si>
  <si>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</si>
  <si>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</si>
  <si>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</si>
  <si>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</si>
  <si>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</si>
  <si>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</si>
  <si>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</si>
  <si>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</si>
  <si>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</si>
  <si>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</si>
  <si>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</si>
  <si>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</si>
  <si>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</si>
  <si>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</si>
  <si>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</si>
  <si>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</si>
  <si>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</si>
  <si>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</si>
  <si>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</si>
  <si>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</si>
  <si>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</si>
  <si>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</si>
  <si>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</si>
  <si>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</si>
  <si>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</si>
  <si>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</si>
  <si>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</si>
  <si>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</si>
  <si>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</si>
  <si>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</si>
  <si>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</si>
  <si>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</si>
  <si>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</si>
  <si>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</si>
  <si>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</si>
  <si>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</si>
  <si>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</si>
  <si>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</si>
  <si>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</si>
  <si>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</si>
  <si>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</si>
  <si>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</si>
  <si>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</si>
  <si>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</si>
  <si>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</si>
  <si>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</si>
  <si>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</si>
  <si>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</si>
  <si>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</si>
  <si>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</si>
  <si>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</si>
  <si>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</si>
  <si>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</si>
  <si>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</si>
  <si>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</si>
  <si>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</si>
  <si>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</si>
  <si>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</si>
  <si>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</si>
  <si>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</si>
  <si>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</si>
  <si>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</si>
  <si>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</si>
  <si>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</si>
  <si>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</si>
  <si>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</si>
  <si>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</si>
  <si>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</si>
  <si>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</si>
  <si>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</si>
  <si>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</si>
  <si>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</si>
  <si>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</si>
  <si>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</si>
  <si>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</si>
  <si>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</si>
  <si>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</si>
  <si>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</si>
  <si>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</si>
  <si>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</si>
  <si>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</si>
  <si>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</si>
  <si>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</si>
  <si>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</si>
  <si>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</si>
  <si>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</si>
  <si>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</si>
  <si>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</si>
  <si>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</si>
  <si>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</si>
  <si>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</si>
  <si>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</si>
  <si>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</si>
  <si>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</si>
  <si>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</si>
  <si>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</si>
  <si>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</si>
  <si>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</si>
  <si>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</si>
  <si>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</si>
  <si>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</si>
  <si>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</si>
  <si>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</si>
  <si>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</si>
  <si>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</si>
  <si>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</si>
  <si>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</si>
  <si>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</si>
  <si>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</si>
  <si>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</si>
  <si>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</si>
  <si>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</si>
  <si>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</si>
  <si>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</si>
  <si>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</si>
  <si>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</si>
  <si>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</si>
  <si>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</si>
  <si>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</si>
  <si>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</si>
  <si>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</si>
  <si>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</si>
  <si>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</si>
  <si>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</si>
  <si>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</si>
  <si>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</si>
  <si>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</si>
  <si>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</si>
  <si>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</si>
  <si>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</si>
  <si>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</si>
  <si>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</si>
  <si>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</si>
  <si>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</si>
  <si>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</si>
  <si>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</si>
  <si>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</si>
  <si>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</si>
  <si>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</si>
  <si>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</si>
  <si>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</si>
  <si>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</si>
  <si>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</si>
  <si>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</si>
  <si>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</si>
  <si>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</si>
  <si>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</si>
  <si>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</si>
  <si>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</si>
  <si>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</si>
  <si>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</si>
  <si>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</si>
  <si>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</si>
  <si>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</si>
  <si>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</si>
  <si>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</si>
  <si>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</si>
  <si>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</si>
  <si>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</si>
  <si>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</si>
  <si>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</si>
  <si>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</si>
  <si>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</si>
  <si>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</si>
  <si>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</si>
  <si>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</si>
  <si>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</si>
  <si>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</si>
  <si>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</si>
  <si>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</si>
  <si>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</si>
  <si>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</si>
  <si>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</si>
  <si>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</si>
  <si>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</si>
  <si>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</si>
  <si>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</si>
  <si>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</si>
  <si>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</si>
  <si>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</si>
  <si>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</si>
  <si>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</si>
  <si>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</si>
  <si>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</si>
  <si>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</si>
  <si>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</si>
  <si>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</si>
  <si>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</si>
  <si>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</si>
  <si>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</si>
  <si>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</si>
  <si>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</si>
  <si>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</si>
  <si>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</si>
  <si>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</si>
  <si>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</si>
  <si>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</si>
  <si>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</si>
  <si>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</si>
  <si>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</si>
  <si>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</si>
  <si>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</si>
  <si>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</si>
  <si>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</si>
  <si>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</si>
  <si>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</si>
  <si>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</si>
  <si>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</si>
  <si>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</si>
  <si>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</si>
  <si>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</si>
  <si>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</si>
  <si>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</si>
  <si>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</si>
  <si>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</si>
  <si>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</si>
  <si>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</si>
  <si>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</si>
  <si>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</si>
  <si>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</si>
  <si>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</si>
  <si>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</si>
  <si>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</si>
  <si>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</si>
  <si>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</si>
  <si>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</si>
  <si>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</si>
  <si>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</si>
  <si>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</si>
  <si>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</si>
  <si>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</si>
  <si>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</si>
  <si>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</si>
  <si>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</si>
  <si>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</si>
  <si>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</si>
  <si>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</si>
  <si>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</si>
  <si>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</si>
  <si>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</si>
  <si>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</si>
  <si>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</si>
  <si>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</si>
  <si>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</si>
  <si>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</si>
  <si>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</si>
  <si>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</si>
  <si>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</si>
  <si>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</si>
  <si>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</si>
  <si>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</si>
  <si>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</si>
  <si>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</si>
  <si>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</si>
  <si>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</si>
  <si>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</si>
  <si>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</si>
  <si>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</si>
  <si>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</si>
  <si>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</si>
  <si>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</si>
  <si>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</si>
  <si>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</si>
  <si>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</si>
  <si>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</si>
  <si>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</si>
  <si>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</si>
  <si>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</si>
  <si>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</si>
  <si>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</si>
  <si>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</si>
  <si>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</si>
  <si>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</si>
  <si>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</si>
  <si>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</si>
  <si>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</si>
  <si>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</si>
  <si>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</si>
  <si>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</si>
  <si>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</si>
  <si>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</si>
  <si>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</si>
  <si>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</si>
  <si>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</si>
  <si>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</si>
  <si>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</si>
  <si>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</si>
  <si>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</si>
  <si>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</si>
  <si>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</si>
  <si>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</si>
  <si>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</si>
  <si>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</si>
  <si>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</si>
  <si>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</si>
  <si>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</si>
  <si>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</si>
  <si>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</si>
  <si>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</si>
  <si>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</si>
  <si>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</si>
  <si>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</si>
  <si>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</si>
  <si>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</si>
  <si>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</si>
  <si>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</si>
  <si>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</si>
  <si>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</si>
  <si>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</si>
  <si>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</si>
  <si>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</si>
  <si>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</si>
  <si>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</si>
  <si>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</si>
  <si>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</si>
  <si>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</si>
  <si>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</si>
  <si>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</si>
  <si>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</si>
  <si>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</si>
  <si>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</si>
  <si>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</si>
  <si>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</si>
  <si>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</si>
  <si>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</si>
  <si>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</si>
  <si>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</si>
  <si>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</si>
  <si>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</si>
  <si>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</si>
  <si>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</si>
  <si>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</si>
  <si>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</si>
  <si>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</si>
  <si>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</si>
  <si>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</si>
  <si>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</si>
  <si>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</si>
  <si>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</si>
  <si>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</si>
  <si>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</si>
  <si>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</si>
  <si>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</si>
  <si>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</si>
  <si>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</si>
  <si>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</si>
  <si>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</si>
  <si>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</si>
  <si>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</si>
  <si>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</si>
  <si>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</si>
  <si>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</si>
  <si>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</si>
  <si>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</si>
  <si>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</si>
  <si>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</si>
  <si>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</si>
  <si>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</si>
  <si>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</si>
  <si>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</si>
  <si>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</si>
  <si>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</si>
  <si>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</si>
  <si>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</si>
  <si>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</si>
  <si>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</si>
  <si>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</si>
  <si>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</si>
  <si>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</si>
  <si>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</si>
  <si>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</si>
  <si>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</si>
  <si>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</si>
  <si>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</si>
  <si>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</si>
  <si>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</si>
  <si>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</si>
  <si>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</si>
  <si>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</si>
  <si>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</si>
  <si>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</si>
  <si>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</si>
  <si>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</si>
  <si>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</si>
  <si>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</si>
  <si>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</si>
  <si>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</si>
  <si>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</si>
  <si>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</si>
  <si>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</si>
  <si>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</si>
  <si>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</si>
  <si>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</si>
  <si>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</si>
  <si>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</si>
  <si>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</si>
  <si>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</si>
  <si>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</si>
  <si>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</si>
  <si>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</si>
  <si>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</si>
  <si>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</si>
  <si>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</si>
  <si>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</si>
  <si>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</si>
  <si>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</si>
  <si>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</si>
  <si>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</si>
  <si>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</si>
  <si>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</si>
  <si>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</si>
  <si>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</si>
  <si>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</si>
  <si>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</si>
  <si>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</si>
  <si>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</si>
  <si>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</si>
  <si>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</si>
  <si>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</si>
  <si>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</si>
  <si>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</si>
  <si>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</si>
  <si>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</si>
  <si>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</si>
  <si>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</si>
  <si>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</si>
  <si>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</si>
  <si>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</si>
  <si>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</si>
  <si>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</si>
  <si>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</si>
  <si>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</si>
  <si>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</si>
  <si>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</si>
  <si>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</si>
  <si>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</si>
  <si>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</si>
  <si>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</si>
  <si>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</si>
  <si>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</si>
  <si>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</si>
  <si>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</si>
  <si>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</si>
  <si>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</si>
  <si>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</si>
  <si>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</si>
  <si>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</si>
  <si>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</si>
  <si>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</si>
  <si>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</si>
  <si>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</si>
  <si>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</si>
  <si>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</si>
  <si>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</si>
  <si>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</si>
  <si>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</si>
  <si>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</si>
  <si>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</si>
  <si>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</si>
  <si>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</si>
  <si>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</si>
  <si>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</si>
  <si>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</si>
  <si>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</si>
  <si>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</si>
  <si>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</si>
  <si>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</si>
  <si>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</si>
  <si>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</si>
  <si>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</si>
  <si>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</si>
  <si>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</si>
  <si>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</si>
  <si>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</si>
  <si>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</si>
  <si>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</si>
  <si>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</si>
  <si>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</si>
  <si>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</si>
  <si>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</si>
  <si>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</si>
  <si>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</si>
  <si>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</si>
  <si>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</si>
  <si>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</si>
  <si>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</si>
  <si>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</si>
  <si>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</si>
  <si>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</si>
  <si>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</si>
  <si>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</si>
  <si>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</si>
  <si>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</si>
  <si>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</si>
  <si>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</si>
  <si>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</si>
  <si>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</si>
  <si>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</si>
  <si>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</si>
  <si>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</si>
  <si>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</si>
  <si>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</si>
  <si>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</si>
  <si>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</si>
  <si>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</si>
  <si>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</si>
  <si>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</si>
  <si>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</si>
  <si>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</si>
  <si>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</si>
  <si>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</si>
  <si>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</si>
  <si>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</si>
  <si>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</si>
  <si>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</si>
  <si>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</si>
  <si>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</si>
  <si>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</si>
  <si>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</si>
  <si>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</si>
  <si>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</si>
  <si>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</si>
  <si>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</si>
  <si>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</si>
  <si>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</si>
  <si>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</si>
  <si>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</si>
  <si>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</si>
  <si>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</si>
  <si>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</si>
  <si>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</si>
  <si>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</si>
  <si>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</si>
  <si>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</si>
  <si>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</si>
  <si>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</si>
  <si>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</si>
  <si>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</si>
  <si>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</si>
  <si>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</si>
  <si>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</si>
  <si>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</si>
  <si>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</si>
  <si>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</si>
  <si>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</si>
  <si>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</si>
  <si>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</si>
  <si>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</si>
  <si>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</si>
  <si>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</si>
  <si>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</si>
  <si>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</si>
  <si>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</si>
  <si>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</si>
  <si>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</si>
  <si>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</si>
  <si>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</si>
  <si>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</si>
  <si>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</si>
  <si>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</si>
  <si>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</si>
  <si>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</si>
  <si>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</si>
  <si>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</si>
  <si>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</si>
  <si>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</si>
  <si>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</si>
  <si>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</si>
  <si>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</si>
  <si>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</si>
  <si>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</si>
  <si>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</si>
  <si>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</si>
  <si>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</si>
  <si>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</si>
  <si>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</si>
  <si>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</si>
  <si>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</si>
  <si>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</si>
  <si>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</si>
  <si>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Oct.19</t>
  </si>
  <si>
    <t>Oct. 19</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</si>
  <si>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</si>
  <si>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</si>
  <si>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</si>
  <si>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</si>
  <si>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</si>
  <si>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</si>
  <si>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</si>
  <si>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</si>
  <si>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</si>
  <si>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</si>
  <si>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</si>
  <si>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Cantidad</t>
  </si>
  <si>
    <t>Porcentaje</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</si>
  <si>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</si>
  <si>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</si>
  <si>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</si>
  <si>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</si>
  <si>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</si>
  <si>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</si>
  <si>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</si>
  <si>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</si>
  <si>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</si>
  <si>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</si>
  <si>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</si>
  <si>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</si>
  <si>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</si>
  <si>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</si>
  <si>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</si>
  <si>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</si>
  <si>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</si>
  <si>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</si>
  <si>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</si>
  <si>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</si>
  <si>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</si>
  <si>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</si>
  <si>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</si>
  <si>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</si>
  <si>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</si>
  <si>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</si>
  <si>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</si>
  <si>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</si>
  <si>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</si>
  <si>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</si>
  <si>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</si>
  <si>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</si>
  <si>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</si>
  <si>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</si>
  <si>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</si>
  <si>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</si>
  <si>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</si>
  <si>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</si>
  <si>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</si>
  <si>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</si>
  <si>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</si>
  <si>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</si>
  <si>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</si>
  <si>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</si>
  <si>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</si>
  <si>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</si>
  <si>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</si>
  <si>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</si>
  <si>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</si>
  <si>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</si>
  <si>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</si>
  <si>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</si>
  <si>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</si>
  <si>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</si>
  <si>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</si>
  <si>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</si>
  <si>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Mar. 20</t>
  </si>
  <si>
    <t xml:space="preserve"> Rango de Número de Empleados.</t>
  </si>
  <si>
    <t>No Espec.</t>
  </si>
  <si>
    <t>Abr.20</t>
  </si>
  <si>
    <t>Abr_20</t>
  </si>
  <si>
    <r>
      <t xml:space="preserve">Fuente: </t>
    </r>
    <r>
      <rPr>
        <sz val="14"/>
        <rFont val="Calibri"/>
        <family val="2"/>
        <scheme val="minor"/>
      </rPr>
      <t>Boletín Sipen No.67</t>
    </r>
  </si>
  <si>
    <t xml:space="preserve"> Cubicaciones del Proyecto XII.  Res.421-01 </t>
  </si>
  <si>
    <t>May.20</t>
  </si>
  <si>
    <t>Afiliados RC- Suspendidos</t>
  </si>
  <si>
    <t>May_20</t>
  </si>
  <si>
    <t xml:space="preserve"> Estancias Infantiles
 + Pago de Nómina </t>
  </si>
  <si>
    <t>Pensionados del Estado Dec. 18-19</t>
  </si>
  <si>
    <t>Ene-May .20</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</si>
  <si>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</si>
  <si>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</si>
  <si>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</si>
  <si>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</si>
  <si>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Agosto</t>
  </si>
  <si>
    <t>Jul.20</t>
  </si>
  <si>
    <t>Cobertura Afiliación  Activos (RC) + Suspendidos 
(Res: No.492, 493, 494,496)</t>
  </si>
  <si>
    <t>Jul_20</t>
  </si>
  <si>
    <t>Ago.20</t>
  </si>
  <si>
    <t>Mujeres RC</t>
  </si>
  <si>
    <t>Afiliación SFS</t>
  </si>
  <si>
    <t>Ago_20</t>
  </si>
  <si>
    <t>Hasta 19</t>
  </si>
  <si>
    <t>60 y más</t>
  </si>
  <si>
    <t xml:space="preserve">Cantidad de Salarios Mínimos  </t>
  </si>
  <si>
    <t>Administradoras de Fondos de Pensión</t>
  </si>
  <si>
    <t>Sub-Total AFP</t>
  </si>
  <si>
    <t>Subtotal Reparto
Individualizado</t>
  </si>
  <si>
    <t>Sin Individualizar</t>
  </si>
  <si>
    <t>Banco de Reservas</t>
  </si>
  <si>
    <t xml:space="preserve"> INABIMA</t>
  </si>
  <si>
    <r>
      <rPr>
        <b/>
        <sz val="11"/>
        <color theme="1"/>
        <rFont val="Calibri"/>
        <family val="2"/>
        <scheme val="minor"/>
      </rPr>
      <t>Fuente:</t>
    </r>
    <r>
      <rPr>
        <sz val="11"/>
        <color theme="1"/>
        <rFont val="Calibri"/>
        <family val="2"/>
        <scheme val="minor"/>
      </rPr>
      <t>Boletín No.68 SIPEN Abril - Junio 2020.</t>
    </r>
  </si>
  <si>
    <t xml:space="preserve">Masculino </t>
  </si>
  <si>
    <t xml:space="preserve">Femenino </t>
  </si>
  <si>
    <t>Riesgos laborales</t>
  </si>
  <si>
    <t>2020</t>
  </si>
  <si>
    <t>Tabla Resumen_ Septiembre 2020</t>
  </si>
  <si>
    <t>Ene-Sep.2020</t>
  </si>
  <si>
    <r>
      <t>Banco Central</t>
    </r>
    <r>
      <rPr>
        <b/>
        <vertAlign val="superscript"/>
        <sz val="24"/>
        <color theme="0"/>
        <rFont val="Calibri"/>
        <family val="2"/>
        <scheme val="minor"/>
      </rPr>
      <t>6</t>
    </r>
  </si>
  <si>
    <t>Sep.20</t>
  </si>
  <si>
    <t>Afiliados suspendidos</t>
  </si>
  <si>
    <t>Sep_20</t>
  </si>
  <si>
    <t>Cobertura de Afiliados Suspendidos</t>
  </si>
  <si>
    <r>
      <t xml:space="preserve">Fuente: </t>
    </r>
    <r>
      <rPr>
        <sz val="18"/>
        <rFont val="Calibri"/>
        <family val="2"/>
        <scheme val="minor"/>
      </rPr>
      <t>Superintendencia de Salud y Riesgos Laborales (SISALRIL) y TSS.</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</si>
  <si>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2020, el sistema previsional ha otorgado un total de 22,747 pensiones, desglosadas de la siguiente manera:  12,771 por Discapacidad;  9,953 por Sobrevivencia y 22 por Retiro Programado (vejez) otorgadas estas últimas a personas de ingreso tardío.
Para el mes de septiembre 2020, se otorgaron 417 pensiones por Discapacidad y 528 pensiones por Sobrevivencia.
Para el trimestre  abril - junio 2020, el monto promedio de la pensión por sobrevivencia asciende a                 RD$11,379.00,  el de discapacidad de RD$12,472.00 y el de vejez de RD$21,016.00.</t>
  </si>
  <si>
    <t>Oct.2020</t>
  </si>
  <si>
    <t>Ene-Oct.2020</t>
  </si>
  <si>
    <t>Suspendidos (Estimados)</t>
  </si>
  <si>
    <t>Oct.20</t>
  </si>
  <si>
    <t>Cobertura de Afiliados Suspendidos (Estimado)</t>
  </si>
  <si>
    <t>Oct. 2020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</si>
  <si>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</si>
  <si>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</si>
  <si>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</si>
  <si>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</si>
  <si>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</si>
  <si>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</si>
  <si>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</si>
  <si>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</si>
  <si>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</si>
  <si>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</si>
  <si>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</si>
  <si>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Fuente: SISALRIL. Régimen Contributivo. A partir de la Base de Datos de Dispersión. UNIPAGO. Régimen Subsidiado: A partir de la Base de Datos de Dispersión.TSS. Planes  Especiales de Salud para Pensionados y Jubilados: A partir de las Bases de Datos TSS, UNIPAGO y remitidas por las ARS.</t>
  </si>
  <si>
    <t>Notas: 1/ Plan de Servicios de Salud  para pensionados y jubilados que reciben sus retribuciones a través de la Dirección General de Jubilaciones y  Pensiones del Ministerio de Hacienda de la República Dominicana.</t>
  </si>
  <si>
    <t xml:space="preserve">Ministerio de Hacienda </t>
  </si>
  <si>
    <t>Ene-Oct. 2020</t>
  </si>
  <si>
    <t>Ene - Oct. 2020</t>
  </si>
  <si>
    <t>Certificados Financieros</t>
  </si>
  <si>
    <t>Ene- Oct.2020</t>
  </si>
  <si>
    <t>Ene - Oct.2020</t>
  </si>
  <si>
    <t>Ene-Oct. 20</t>
  </si>
  <si>
    <t xml:space="preserve"> Prestaciones de Beneficios
 (ARL Salud Segura)</t>
  </si>
  <si>
    <t>Fondos de Solidaridad FSS (SRL)</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</si>
  <si>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octubre 2020, se ha beneficiado a 258,611 parturientas, las cuales han recibido prestaciones económicas por Maternidad por un monto total ascendente a RD$12,215,629,573.80 y 208,804 trabajadoras han percibido el subsidio por Lactancia por un monto total de RD$3,782,387,149.44.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octubre 2020 se han beneficiados 888,010 trabajadores, recibiendo beneficios económicos por un monto global de RD$4,634,080,874.48.</t>
    </r>
  </si>
  <si>
    <t>Fuente: Boletín de SIPEN No. 69</t>
  </si>
  <si>
    <t>Ene-Oct.20</t>
  </si>
  <si>
    <t>Ene- Oct.20</t>
  </si>
  <si>
    <t>Ene - Oct.20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</si>
</sst>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 numFmtId="208" formatCode="_([$€-2]\ * #,##0.0000_);_([$€-2]\ * \(#,##0.0000\);_([$€-2]\ * &quot;-&quot;??_);_(@_)"/>
  </numFmts>
  <fonts count="18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20"/>
      <color rgb="FFFF00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6"/>
      <color rgb="FFFFFF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26"/>
      <name val="Calibri"/>
      <family val="2"/>
      <scheme val="minor"/>
    </font>
    <font>
      <sz val="8"/>
      <name val="Franklin Gothic Book"/>
      <family val="2"/>
    </font>
    <font>
      <b/>
      <sz val="72"/>
      <color theme="0"/>
      <name val="Calibri"/>
      <family val="2"/>
      <scheme val="minor"/>
    </font>
    <font>
      <b/>
      <sz val="26"/>
      <color theme="3"/>
      <name val="Calibri"/>
      <family val="2"/>
      <scheme val="minor"/>
    </font>
    <font>
      <sz val="10"/>
      <name val="Arial"/>
      <family val="2"/>
    </font>
    <font>
      <sz val="28"/>
      <color theme="1"/>
      <name val="Calibri"/>
      <family val="2"/>
      <scheme val="minor"/>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vertAlign val="superscript"/>
      <sz val="24"/>
      <color theme="0"/>
      <name val="Calibri"/>
      <family val="2"/>
      <scheme val="minor"/>
    </font>
    <font>
      <b/>
      <sz val="24"/>
      <color theme="3"/>
      <name val="Calibri"/>
      <family val="2"/>
      <scheme val="mino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style="thick">
        <color rgb="FFFFFFFF"/>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585">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3" fillId="0" borderId="0"/>
    <xf numFmtId="175" fontId="2" fillId="0" borderId="0"/>
    <xf numFmtId="175" fontId="2" fillId="0" borderId="0"/>
    <xf numFmtId="175" fontId="43" fillId="0" borderId="0"/>
    <xf numFmtId="0" fontId="2" fillId="0" borderId="0"/>
    <xf numFmtId="183" fontId="43"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3" fillId="0" borderId="0"/>
    <xf numFmtId="175" fontId="33" fillId="0" borderId="0"/>
    <xf numFmtId="175" fontId="2" fillId="0" borderId="0"/>
    <xf numFmtId="0" fontId="2" fillId="0" borderId="0"/>
    <xf numFmtId="0" fontId="2"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3" fillId="0" borderId="0"/>
    <xf numFmtId="183" fontId="43" fillId="0" borderId="0"/>
    <xf numFmtId="0" fontId="43" fillId="0" borderId="0"/>
    <xf numFmtId="183" fontId="43"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3"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4"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2" fillId="0" borderId="0"/>
    <xf numFmtId="175"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3" fillId="0" borderId="0"/>
    <xf numFmtId="175"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2" fillId="0" borderId="0"/>
    <xf numFmtId="0" fontId="43" fillId="0" borderId="0"/>
    <xf numFmtId="175"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3" fillId="0" borderId="0"/>
    <xf numFmtId="175" fontId="43" fillId="0" borderId="0"/>
    <xf numFmtId="175" fontId="43" fillId="0" borderId="0"/>
    <xf numFmtId="175"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3" fillId="0" borderId="0"/>
    <xf numFmtId="0" fontId="43" fillId="0" borderId="0"/>
    <xf numFmtId="183" fontId="43"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8" fillId="0" borderId="0"/>
    <xf numFmtId="0" fontId="2" fillId="0" borderId="0">
      <alignment wrapText="1"/>
    </xf>
    <xf numFmtId="0" fontId="119" fillId="0" borderId="0"/>
    <xf numFmtId="0" fontId="121" fillId="0" borderId="0"/>
    <xf numFmtId="179" fontId="121" fillId="0" borderId="0" applyFont="0" applyFill="0" applyBorder="0" applyAlignment="0" applyProtection="0"/>
    <xf numFmtId="9" fontId="121"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23"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5" fontId="124" fillId="0" borderId="0" applyNumberFormat="0" applyFill="0" applyBorder="0" applyAlignment="0" applyProtection="0">
      <alignment vertical="top"/>
      <protection locked="0"/>
    </xf>
    <xf numFmtId="0" fontId="43" fillId="0" borderId="0"/>
    <xf numFmtId="195" fontId="2" fillId="0" borderId="0"/>
    <xf numFmtId="196" fontId="2" fillId="0" borderId="0" applyFont="0" applyFill="0" applyBorder="0" applyAlignment="0" applyProtection="0"/>
    <xf numFmtId="0" fontId="43" fillId="0" borderId="0"/>
    <xf numFmtId="0" fontId="43" fillId="0" borderId="0"/>
    <xf numFmtId="0" fontId="43" fillId="0" borderId="0"/>
    <xf numFmtId="0" fontId="126" fillId="0" borderId="0"/>
    <xf numFmtId="0" fontId="127" fillId="0" borderId="0"/>
    <xf numFmtId="179" fontId="127" fillId="0" borderId="0" applyFont="0" applyFill="0" applyBorder="0" applyAlignment="0" applyProtection="0"/>
    <xf numFmtId="9" fontId="127" fillId="0" borderId="0" applyFont="0" applyFill="0" applyBorder="0" applyAlignment="0" applyProtection="0"/>
    <xf numFmtId="0" fontId="133" fillId="0" borderId="0"/>
    <xf numFmtId="0" fontId="28" fillId="0" borderId="0"/>
    <xf numFmtId="0" fontId="134" fillId="0" borderId="0" applyNumberFormat="0" applyFill="0" applyBorder="0" applyAlignment="0" applyProtection="0"/>
    <xf numFmtId="0" fontId="2" fillId="0" borderId="0"/>
    <xf numFmtId="0" fontId="135" fillId="0" borderId="0"/>
    <xf numFmtId="0" fontId="136" fillId="0" borderId="26" applyNumberFormat="0" applyFill="0" applyAlignment="0" applyProtection="0"/>
    <xf numFmtId="0" fontId="137" fillId="0" borderId="27" applyNumberFormat="0" applyFill="0" applyAlignment="0" applyProtection="0"/>
    <xf numFmtId="0" fontId="138" fillId="0" borderId="28" applyNumberFormat="0" applyFill="0" applyAlignment="0" applyProtection="0"/>
    <xf numFmtId="0" fontId="138" fillId="0" borderId="0" applyNumberFormat="0" applyFill="0" applyBorder="0" applyAlignment="0" applyProtection="0"/>
    <xf numFmtId="0" fontId="139" fillId="33" borderId="0" applyNumberFormat="0" applyBorder="0" applyAlignment="0" applyProtection="0"/>
    <xf numFmtId="0" fontId="140" fillId="34" borderId="0" applyNumberFormat="0" applyBorder="0" applyAlignment="0" applyProtection="0"/>
    <xf numFmtId="0" fontId="141" fillId="35" borderId="0" applyNumberFormat="0" applyBorder="0" applyAlignment="0" applyProtection="0"/>
    <xf numFmtId="0" fontId="142" fillId="36" borderId="29" applyNumberFormat="0" applyAlignment="0" applyProtection="0"/>
    <xf numFmtId="0" fontId="143" fillId="37" borderId="30" applyNumberFormat="0" applyAlignment="0" applyProtection="0"/>
    <xf numFmtId="0" fontId="144" fillId="37" borderId="29" applyNumberFormat="0" applyAlignment="0" applyProtection="0"/>
    <xf numFmtId="0" fontId="145" fillId="0" borderId="31" applyNumberFormat="0" applyFill="0" applyAlignment="0" applyProtection="0"/>
    <xf numFmtId="0" fontId="45" fillId="38" borderId="32" applyNumberFormat="0" applyAlignment="0" applyProtection="0"/>
    <xf numFmtId="0" fontId="46" fillId="0" borderId="0" applyNumberFormat="0" applyFill="0" applyBorder="0" applyAlignment="0" applyProtection="0"/>
    <xf numFmtId="0" fontId="43" fillId="39" borderId="33" applyNumberFormat="0" applyFont="0" applyAlignment="0" applyProtection="0"/>
    <xf numFmtId="0" fontId="146" fillId="0" borderId="0" applyNumberFormat="0" applyFill="0" applyBorder="0" applyAlignment="0" applyProtection="0"/>
    <xf numFmtId="0" fontId="47" fillId="0" borderId="34" applyNumberFormat="0" applyFill="0" applyAlignment="0" applyProtection="0"/>
    <xf numFmtId="0" fontId="44"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3" fillId="61" borderId="0" applyNumberFormat="0" applyBorder="0" applyAlignment="0" applyProtection="0"/>
    <xf numFmtId="0" fontId="43" fillId="62" borderId="0" applyNumberFormat="0" applyBorder="0" applyAlignment="0" applyProtection="0"/>
    <xf numFmtId="0" fontId="44" fillId="63" borderId="0" applyNumberFormat="0" applyBorder="0" applyAlignment="0" applyProtection="0"/>
    <xf numFmtId="0" fontId="43" fillId="0" borderId="0"/>
    <xf numFmtId="0" fontId="147"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1" fontId="2" fillId="0" borderId="0" applyFont="0" applyFill="0" applyBorder="0" applyAlignment="0" applyProtection="0"/>
    <xf numFmtId="0" fontId="148"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49" fillId="0" borderId="0"/>
    <xf numFmtId="0" fontId="150" fillId="0" borderId="0"/>
    <xf numFmtId="0" fontId="2" fillId="0" borderId="0"/>
    <xf numFmtId="0" fontId="2" fillId="0" borderId="0"/>
    <xf numFmtId="0" fontId="149" fillId="0" borderId="0"/>
    <xf numFmtId="0" fontId="9" fillId="0" borderId="0"/>
    <xf numFmtId="0" fontId="1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1"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155" fillId="0" borderId="0"/>
    <xf numFmtId="9" fontId="43" fillId="0" borderId="0" applyFont="0" applyFill="0" applyBorder="0" applyAlignment="0" applyProtection="0"/>
    <xf numFmtId="0" fontId="2" fillId="0" borderId="0"/>
    <xf numFmtId="0" fontId="28" fillId="0" borderId="0"/>
    <xf numFmtId="0" fontId="43" fillId="0" borderId="0"/>
    <xf numFmtId="43" fontId="43" fillId="0" borderId="0" applyFont="0" applyFill="0" applyBorder="0" applyAlignment="0" applyProtection="0"/>
    <xf numFmtId="43" fontId="2" fillId="0" borderId="0" applyFont="0" applyFill="0" applyBorder="0" applyAlignment="0" applyProtection="0"/>
    <xf numFmtId="0" fontId="167"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4" fontId="43" fillId="0" borderId="0" applyFont="0" applyFill="0" applyBorder="0" applyAlignment="0" applyProtection="0"/>
    <xf numFmtId="44" fontId="43" fillId="0" borderId="0" applyFont="0" applyFill="0" applyBorder="0" applyAlignment="0" applyProtection="0"/>
    <xf numFmtId="175" fontId="43" fillId="0" borderId="0"/>
    <xf numFmtId="183" fontId="43" fillId="0" borderId="0"/>
    <xf numFmtId="179" fontId="2" fillId="0" borderId="0" applyFont="0" applyFill="0" applyBorder="0" applyAlignment="0" applyProtection="0"/>
    <xf numFmtId="9" fontId="2" fillId="0" borderId="0" applyFont="0" applyFill="0" applyBorder="0" applyAlignment="0" applyProtection="0"/>
    <xf numFmtId="0" fontId="43" fillId="0" borderId="0"/>
    <xf numFmtId="9" fontId="43" fillId="0" borderId="0" applyFont="0" applyFill="0" applyBorder="0" applyAlignment="0" applyProtection="0"/>
    <xf numFmtId="43" fontId="43" fillId="0" borderId="0" applyFont="0" applyFill="0" applyBorder="0" applyAlignment="0" applyProtection="0"/>
    <xf numFmtId="9" fontId="9"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43" fillId="0" borderId="0"/>
    <xf numFmtId="0" fontId="43" fillId="0" borderId="0"/>
    <xf numFmtId="0" fontId="43" fillId="0" borderId="0"/>
    <xf numFmtId="0" fontId="54" fillId="0" borderId="0"/>
    <xf numFmtId="0" fontId="43" fillId="0" borderId="0"/>
    <xf numFmtId="0" fontId="9" fillId="0" borderId="0"/>
    <xf numFmtId="0" fontId="9" fillId="0" borderId="0"/>
    <xf numFmtId="0" fontId="13" fillId="20"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0" fillId="20" borderId="68" applyNumberFormat="0" applyAlignment="0" applyProtection="0"/>
    <xf numFmtId="0" fontId="1" fillId="0" borderId="69" applyNumberFormat="0" applyFill="0" applyAlignment="0" applyProtection="0"/>
    <xf numFmtId="0" fontId="13" fillId="20" borderId="66" applyNumberFormat="0" applyAlignment="0" applyProtection="0"/>
    <xf numFmtId="0" fontId="17" fillId="7" borderId="66" applyNumberFormat="0" applyAlignment="0" applyProtection="0"/>
    <xf numFmtId="0" fontId="2" fillId="23" borderId="67" applyNumberFormat="0" applyFont="0" applyAlignment="0" applyProtection="0"/>
    <xf numFmtId="0" fontId="20" fillId="20" borderId="68" applyNumberFormat="0" applyAlignment="0" applyProtection="0"/>
    <xf numFmtId="0" fontId="13" fillId="20" borderId="66" applyNumberFormat="0" applyAlignment="0" applyProtection="0"/>
    <xf numFmtId="0" fontId="13" fillId="20" borderId="66" applyNumberFormat="0" applyAlignment="0" applyProtection="0"/>
    <xf numFmtId="0" fontId="17" fillId="7"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 fillId="23" borderId="67" applyNumberFormat="0" applyFont="0" applyAlignment="0" applyProtection="0"/>
    <xf numFmtId="0" fontId="20" fillId="20" borderId="68" applyNumberFormat="0" applyAlignment="0" applyProtection="0"/>
    <xf numFmtId="0" fontId="20" fillId="20" borderId="68" applyNumberFormat="0" applyAlignment="0" applyProtection="0"/>
    <xf numFmtId="0" fontId="1" fillId="0" borderId="69" applyNumberFormat="0" applyFill="0" applyAlignment="0" applyProtection="0"/>
    <xf numFmtId="0" fontId="1" fillId="0" borderId="69" applyNumberFormat="0" applyFill="0" applyAlignment="0" applyProtection="0"/>
    <xf numFmtId="0" fontId="1" fillId="0" borderId="69" applyNumberFormat="0" applyFill="0" applyAlignment="0" applyProtection="0"/>
    <xf numFmtId="0" fontId="170" fillId="0" borderId="0"/>
    <xf numFmtId="0" fontId="172" fillId="0" borderId="0"/>
    <xf numFmtId="179" fontId="172" fillId="0" borderId="0" applyFont="0" applyFill="0" applyBorder="0" applyAlignment="0" applyProtection="0"/>
    <xf numFmtId="9" fontId="172" fillId="0" borderId="0" applyFont="0" applyFill="0" applyBorder="0" applyAlignment="0" applyProtection="0"/>
  </cellStyleXfs>
  <cellXfs count="2605">
    <xf numFmtId="175" fontId="0" fillId="0" borderId="0" xfId="0"/>
    <xf numFmtId="175" fontId="43" fillId="0" borderId="0" xfId="388" applyFont="1"/>
    <xf numFmtId="175" fontId="43" fillId="0" borderId="0" xfId="388" applyFont="1" applyFill="1" applyBorder="1"/>
    <xf numFmtId="175"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50" fillId="0" borderId="0" xfId="0" applyFont="1" applyFill="1" applyBorder="1" applyAlignment="1">
      <alignment horizontal="center" wrapText="1"/>
    </xf>
    <xf numFmtId="175"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5" fontId="51" fillId="0" borderId="0" xfId="0" applyNumberFormat="1" applyFont="1" applyFill="1"/>
    <xf numFmtId="175" fontId="53" fillId="0" borderId="0" xfId="0" applyNumberFormat="1" applyFont="1"/>
    <xf numFmtId="175" fontId="0" fillId="0" borderId="0" xfId="0" applyNumberFormat="1" applyBorder="1" applyAlignment="1">
      <alignment horizontal="left"/>
    </xf>
    <xf numFmtId="175" fontId="54"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1" fillId="0" borderId="0" xfId="0" applyFont="1"/>
    <xf numFmtId="10" fontId="43" fillId="0" borderId="0" xfId="551" applyNumberFormat="1" applyFont="1"/>
    <xf numFmtId="168" fontId="43" fillId="0" borderId="0" xfId="323" applyNumberFormat="1" applyFont="1"/>
    <xf numFmtId="175" fontId="47" fillId="0" borderId="0" xfId="0" applyFont="1"/>
    <xf numFmtId="175" fontId="59" fillId="0" borderId="0" xfId="0" applyNumberFormat="1" applyFont="1" applyAlignment="1">
      <alignment horizontal="left" wrapText="1"/>
    </xf>
    <xf numFmtId="175" fontId="46" fillId="0" borderId="0" xfId="0" applyNumberFormat="1" applyFont="1" applyFill="1" applyBorder="1"/>
    <xf numFmtId="175" fontId="46" fillId="0" borderId="0" xfId="0" applyFont="1" applyFill="1" applyBorder="1"/>
    <xf numFmtId="175" fontId="44" fillId="0" borderId="0" xfId="0" applyFont="1"/>
    <xf numFmtId="175" fontId="44" fillId="0" borderId="0" xfId="0" applyFont="1" applyFill="1" applyBorder="1"/>
    <xf numFmtId="43" fontId="44" fillId="0" borderId="0" xfId="0" applyNumberFormat="1" applyFont="1" applyFill="1" applyBorder="1"/>
    <xf numFmtId="175" fontId="44" fillId="0" borderId="0" xfId="0" applyFont="1" applyFill="1" applyBorder="1" applyAlignment="1"/>
    <xf numFmtId="175" fontId="0" fillId="0" borderId="0" xfId="0" applyFill="1" applyBorder="1" applyAlignment="1"/>
    <xf numFmtId="174" fontId="43" fillId="0" borderId="0" xfId="323" applyNumberFormat="1" applyFont="1" applyFill="1"/>
    <xf numFmtId="43" fontId="43" fillId="0" borderId="0" xfId="323" applyFont="1" applyFill="1"/>
    <xf numFmtId="175" fontId="51" fillId="0" borderId="0" xfId="0" applyNumberFormat="1" applyFont="1" applyFill="1" applyBorder="1" applyAlignment="1" applyProtection="1"/>
    <xf numFmtId="3" fontId="51" fillId="0" borderId="13" xfId="0" applyNumberFormat="1" applyFont="1" applyFill="1" applyBorder="1" applyAlignment="1" applyProtection="1"/>
    <xf numFmtId="168" fontId="47" fillId="26" borderId="13" xfId="0" applyNumberFormat="1" applyFont="1" applyFill="1" applyBorder="1"/>
    <xf numFmtId="43" fontId="43" fillId="0" borderId="0" xfId="323" applyFont="1" applyBorder="1"/>
    <xf numFmtId="175" fontId="63" fillId="0" borderId="0" xfId="0" applyFont="1" applyBorder="1" applyAlignment="1">
      <alignment vertical="top" wrapText="1"/>
    </xf>
    <xf numFmtId="175" fontId="63" fillId="0" borderId="0" xfId="0" applyFont="1" applyBorder="1" applyAlignment="1">
      <alignment vertical="top"/>
    </xf>
    <xf numFmtId="175" fontId="49" fillId="0" borderId="0" xfId="347" applyFont="1" applyBorder="1"/>
    <xf numFmtId="43" fontId="0" fillId="27" borderId="0" xfId="0" applyNumberFormat="1" applyFill="1"/>
    <xf numFmtId="175" fontId="0" fillId="27" borderId="0" xfId="0" applyFill="1"/>
    <xf numFmtId="175" fontId="0" fillId="27" borderId="0" xfId="0" applyNumberFormat="1" applyFill="1" applyBorder="1"/>
    <xf numFmtId="175" fontId="59" fillId="27" borderId="0" xfId="0" applyFont="1" applyFill="1"/>
    <xf numFmtId="175" fontId="0" fillId="27" borderId="0" xfId="0" applyFill="1" applyBorder="1"/>
    <xf numFmtId="43" fontId="0" fillId="27" borderId="0" xfId="0" applyNumberFormat="1" applyFill="1" applyBorder="1"/>
    <xf numFmtId="175" fontId="43"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1" fillId="0" borderId="0" xfId="0" applyFont="1" applyBorder="1"/>
    <xf numFmtId="175" fontId="43" fillId="0" borderId="0" xfId="446" applyFont="1"/>
    <xf numFmtId="175" fontId="43" fillId="0" borderId="0" xfId="446" applyFont="1" applyAlignment="1"/>
    <xf numFmtId="174" fontId="3" fillId="0" borderId="0" xfId="323" applyNumberFormat="1" applyFont="1" applyBorder="1"/>
    <xf numFmtId="175" fontId="43" fillId="0" borderId="0" xfId="446" applyFont="1" applyBorder="1"/>
    <xf numFmtId="175" fontId="43" fillId="0" borderId="0" xfId="450" applyFont="1"/>
    <xf numFmtId="43" fontId="43" fillId="0" borderId="0" xfId="323" applyFont="1" applyFill="1" applyBorder="1"/>
    <xf numFmtId="173" fontId="0" fillId="0" borderId="0" xfId="0" applyNumberFormat="1" applyFill="1" applyBorder="1"/>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1" fillId="27" borderId="0" xfId="0" applyFont="1" applyFill="1" applyBorder="1"/>
    <xf numFmtId="175"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8" fontId="63" fillId="0" borderId="0" xfId="323" applyNumberFormat="1" applyFont="1" applyBorder="1" applyAlignment="1">
      <alignment vertical="top" wrapText="1"/>
    </xf>
    <xf numFmtId="175" fontId="43" fillId="0" borderId="0" xfId="450" applyFont="1" applyBorder="1"/>
    <xf numFmtId="175" fontId="43" fillId="0" borderId="0" xfId="450" applyFont="1" applyBorder="1" applyAlignment="1"/>
    <xf numFmtId="175" fontId="57" fillId="0" borderId="0" xfId="0" applyNumberFormat="1" applyFont="1" applyBorder="1"/>
    <xf numFmtId="175" fontId="0" fillId="0" borderId="0" xfId="0" applyNumberFormat="1" applyFont="1"/>
    <xf numFmtId="175"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5" fontId="0" fillId="0" borderId="0" xfId="0" applyNumberFormat="1" applyFill="1" applyBorder="1"/>
    <xf numFmtId="3" fontId="37" fillId="0" borderId="0" xfId="0" applyNumberFormat="1" applyFont="1" applyFill="1" applyBorder="1" applyAlignment="1">
      <alignment horizontal="center"/>
    </xf>
    <xf numFmtId="175" fontId="72" fillId="0" borderId="0" xfId="0" applyFont="1"/>
    <xf numFmtId="175" fontId="43" fillId="0" borderId="0" xfId="391" applyFont="1"/>
    <xf numFmtId="175" fontId="73" fillId="0" borderId="0" xfId="391" applyFont="1" applyAlignment="1">
      <alignment horizontal="center"/>
    </xf>
    <xf numFmtId="2" fontId="0" fillId="0" borderId="0" xfId="0" applyNumberFormat="1"/>
    <xf numFmtId="175" fontId="74" fillId="29" borderId="0" xfId="0" applyFont="1" applyFill="1" applyBorder="1" applyAlignment="1">
      <alignment horizontal="center" vertical="top" wrapText="1"/>
    </xf>
    <xf numFmtId="10" fontId="43" fillId="0" borderId="0" xfId="446" applyNumberFormat="1" applyFont="1"/>
    <xf numFmtId="175" fontId="51" fillId="27" borderId="0" xfId="0" applyNumberFormat="1" applyFont="1" applyFill="1" applyBorder="1"/>
    <xf numFmtId="49" fontId="39" fillId="0" borderId="0" xfId="361" applyNumberFormat="1" applyFont="1" applyFill="1" applyBorder="1" applyAlignment="1">
      <alignment vertical="center" wrapText="1"/>
    </xf>
    <xf numFmtId="175" fontId="74" fillId="29" borderId="0" xfId="0" applyFont="1" applyFill="1" applyBorder="1" applyAlignment="1">
      <alignment horizontal="center" vertical="center" wrapText="1"/>
    </xf>
    <xf numFmtId="175"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80" fontId="49" fillId="27" borderId="13" xfId="0" applyNumberFormat="1" applyFont="1" applyFill="1" applyBorder="1" applyAlignment="1" applyProtection="1"/>
    <xf numFmtId="175" fontId="0" fillId="0" borderId="0" xfId="0" applyAlignment="1">
      <alignment vertical="center"/>
    </xf>
    <xf numFmtId="175" fontId="57" fillId="0" borderId="0" xfId="0" applyFont="1"/>
    <xf numFmtId="175"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5" fontId="49" fillId="0" borderId="0" xfId="0" applyNumberFormat="1" applyFont="1" applyFill="1" applyBorder="1" applyAlignment="1" applyProtection="1"/>
    <xf numFmtId="181" fontId="0" fillId="0" borderId="0" xfId="0" applyNumberFormat="1" applyFill="1" applyBorder="1"/>
    <xf numFmtId="175" fontId="75" fillId="0" borderId="0" xfId="0" applyFont="1"/>
    <xf numFmtId="175" fontId="75" fillId="0" borderId="0" xfId="0" applyFont="1" applyAlignment="1">
      <alignment horizontal="left" vertical="center"/>
    </xf>
    <xf numFmtId="175" fontId="65" fillId="31" borderId="0" xfId="0" applyFont="1" applyFill="1" applyBorder="1" applyAlignment="1">
      <alignment vertical="center" wrapText="1"/>
    </xf>
    <xf numFmtId="184" fontId="0" fillId="0" borderId="0" xfId="0" applyNumberFormat="1"/>
    <xf numFmtId="49" fontId="57" fillId="0" borderId="0" xfId="0" applyNumberFormat="1" applyFont="1"/>
    <xf numFmtId="175"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5" fontId="75"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5" fontId="0" fillId="0" borderId="0" xfId="0" applyBorder="1" applyAlignment="1">
      <alignment vertical="center"/>
    </xf>
    <xf numFmtId="0" fontId="43" fillId="0" borderId="0" xfId="579"/>
    <xf numFmtId="175" fontId="57" fillId="0" borderId="0" xfId="0" applyFont="1" applyBorder="1" applyAlignment="1">
      <alignment horizontal="left" vertical="top"/>
    </xf>
    <xf numFmtId="175" fontId="0" fillId="0" borderId="0" xfId="0" applyFont="1" applyBorder="1"/>
    <xf numFmtId="3" fontId="49" fillId="0" borderId="0" xfId="325" applyNumberFormat="1" applyFont="1" applyFill="1" applyBorder="1"/>
    <xf numFmtId="17" fontId="84" fillId="0" borderId="0" xfId="0" applyNumberFormat="1" applyFont="1" applyFill="1" applyBorder="1" applyAlignment="1">
      <alignment horizontal="center"/>
    </xf>
    <xf numFmtId="177" fontId="43" fillId="0" borderId="0" xfId="551" applyNumberFormat="1" applyFont="1"/>
    <xf numFmtId="172" fontId="0" fillId="0" borderId="0" xfId="551" applyNumberFormat="1" applyFont="1"/>
    <xf numFmtId="10" fontId="84" fillId="0" borderId="0" xfId="551" applyNumberFormat="1" applyFont="1" applyFill="1" applyBorder="1" applyAlignment="1">
      <alignment horizontal="center"/>
    </xf>
    <xf numFmtId="175"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0" fillId="27" borderId="0" xfId="0" applyFill="1" applyAlignment="1"/>
    <xf numFmtId="175" fontId="77" fillId="28" borderId="0" xfId="0" applyFont="1" applyFill="1" applyBorder="1" applyAlignment="1">
      <alignment horizontal="center" vertical="center" wrapText="1"/>
    </xf>
    <xf numFmtId="175" fontId="0" fillId="30" borderId="0" xfId="0" applyFill="1"/>
    <xf numFmtId="175" fontId="88" fillId="0" borderId="0" xfId="0" applyFont="1"/>
    <xf numFmtId="175" fontId="0" fillId="0" borderId="0" xfId="0" applyFill="1" applyBorder="1" applyAlignment="1">
      <alignment horizontal="center"/>
    </xf>
    <xf numFmtId="175"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2" fontId="0" fillId="0" borderId="0" xfId="551" applyNumberFormat="1" applyFont="1" applyBorder="1"/>
    <xf numFmtId="175" fontId="48" fillId="0" borderId="0" xfId="0" applyNumberFormat="1" applyFont="1" applyAlignment="1">
      <alignment horizontal="center"/>
    </xf>
    <xf numFmtId="43" fontId="0" fillId="0" borderId="0" xfId="0" applyNumberFormat="1" applyAlignment="1">
      <alignment vertical="center"/>
    </xf>
    <xf numFmtId="0" fontId="91" fillId="0" borderId="0" xfId="626" applyFont="1"/>
    <xf numFmtId="172" fontId="91"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1" borderId="0" xfId="0" applyNumberFormat="1" applyFill="1" applyBorder="1" applyAlignment="1">
      <alignment horizontal="right"/>
    </xf>
    <xf numFmtId="175" fontId="64" fillId="0" borderId="0" xfId="0" applyFont="1"/>
    <xf numFmtId="175" fontId="45" fillId="0" borderId="0" xfId="0" applyFont="1" applyFill="1" applyBorder="1" applyAlignment="1">
      <alignment horizontal="center" vertical="center" wrapText="1"/>
    </xf>
    <xf numFmtId="175" fontId="0" fillId="0" borderId="0" xfId="0" applyNumberFormat="1" applyFont="1" applyBorder="1"/>
    <xf numFmtId="175" fontId="99" fillId="0" borderId="0" xfId="0" applyFont="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5" fontId="69" fillId="0" borderId="0" xfId="0" applyNumberFormat="1" applyFont="1" applyFill="1" applyBorder="1" applyAlignment="1">
      <alignment horizontal="center" vertical="center" wrapText="1"/>
    </xf>
    <xf numFmtId="175" fontId="0" fillId="0" borderId="0" xfId="0" applyAlignment="1">
      <alignment horizontal="center"/>
    </xf>
    <xf numFmtId="172" fontId="0" fillId="27" borderId="0" xfId="551" applyNumberFormat="1" applyFont="1" applyFill="1"/>
    <xf numFmtId="187" fontId="0" fillId="27" borderId="0" xfId="0" applyNumberFormat="1" applyFill="1" applyAlignment="1"/>
    <xf numFmtId="187" fontId="0" fillId="27" borderId="0" xfId="0" applyNumberFormat="1" applyFill="1"/>
    <xf numFmtId="2" fontId="0" fillId="27" borderId="0" xfId="0" applyNumberFormat="1" applyFill="1"/>
    <xf numFmtId="167" fontId="0" fillId="27" borderId="0" xfId="0" applyNumberFormat="1" applyFill="1" applyAlignment="1"/>
    <xf numFmtId="167"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5" fontId="59" fillId="27" borderId="0" xfId="0" applyFont="1" applyFill="1" applyBorder="1"/>
    <xf numFmtId="175" fontId="0" fillId="0" borderId="0" xfId="0" applyAlignment="1">
      <alignment horizontal="center"/>
    </xf>
    <xf numFmtId="3" fontId="78" fillId="27" borderId="0" xfId="328" applyNumberFormat="1" applyFont="1" applyFill="1" applyBorder="1" applyAlignment="1">
      <alignment horizontal="right" vertical="center"/>
    </xf>
    <xf numFmtId="175"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87" fillId="27" borderId="0" xfId="325" applyNumberFormat="1" applyFont="1" applyFill="1" applyBorder="1" applyAlignment="1">
      <alignment horizontal="right"/>
    </xf>
    <xf numFmtId="3" fontId="87" fillId="27" borderId="0" xfId="325" applyNumberFormat="1" applyFont="1" applyFill="1" applyBorder="1" applyAlignment="1">
      <alignment horizontal="right" vertical="center" wrapText="1"/>
    </xf>
    <xf numFmtId="49" fontId="87" fillId="27" borderId="0" xfId="0" applyNumberFormat="1" applyFont="1" applyFill="1" applyBorder="1" applyAlignment="1">
      <alignment horizontal="center" vertical="center"/>
    </xf>
    <xf numFmtId="3" fontId="87" fillId="27" borderId="0" xfId="0" applyNumberFormat="1" applyFont="1" applyFill="1" applyBorder="1" applyAlignment="1">
      <alignment horizontal="right"/>
    </xf>
    <xf numFmtId="10" fontId="87" fillId="27" borderId="0" xfId="0" applyNumberFormat="1" applyFont="1" applyFill="1" applyBorder="1" applyAlignment="1">
      <alignment horizontal="right"/>
    </xf>
    <xf numFmtId="3" fontId="76" fillId="27" borderId="0" xfId="0" applyNumberFormat="1" applyFont="1" applyFill="1" applyBorder="1" applyAlignment="1">
      <alignment horizontal="center"/>
    </xf>
    <xf numFmtId="172" fontId="51" fillId="27" borderId="0" xfId="388" applyNumberFormat="1" applyFont="1" applyFill="1" applyBorder="1"/>
    <xf numFmtId="172" fontId="51" fillId="27" borderId="0" xfId="0" applyNumberFormat="1" applyFont="1" applyFill="1" applyBorder="1"/>
    <xf numFmtId="181" fontId="0" fillId="0" borderId="0" xfId="0" applyNumberFormat="1"/>
    <xf numFmtId="172" fontId="49" fillId="27" borderId="0" xfId="0" applyNumberFormat="1" applyFont="1" applyFill="1" applyBorder="1"/>
    <xf numFmtId="3" fontId="78" fillId="27" borderId="0" xfId="0" applyNumberFormat="1" applyFont="1" applyFill="1" applyBorder="1" applyAlignment="1" applyProtection="1">
      <alignment horizontal="center"/>
    </xf>
    <xf numFmtId="168" fontId="49" fillId="27" borderId="0" xfId="323" applyNumberFormat="1" applyFont="1" applyFill="1" applyBorder="1"/>
    <xf numFmtId="175" fontId="43" fillId="0" borderId="0" xfId="633" applyFont="1"/>
    <xf numFmtId="175" fontId="43" fillId="0" borderId="0" xfId="633" applyFont="1" applyBorder="1"/>
    <xf numFmtId="9" fontId="43" fillId="0" borderId="0" xfId="551" applyFont="1" applyBorder="1"/>
    <xf numFmtId="175" fontId="43" fillId="0" borderId="0" xfId="636" applyBorder="1"/>
    <xf numFmtId="175" fontId="43" fillId="0" borderId="0" xfId="633" applyFont="1" applyBorder="1" applyAlignment="1"/>
    <xf numFmtId="175" fontId="43" fillId="0" borderId="0" xfId="636"/>
    <xf numFmtId="175" fontId="83" fillId="0" borderId="0" xfId="0" applyFont="1" applyFill="1" applyBorder="1" applyAlignment="1">
      <alignment horizontal="center" vertical="top" wrapText="1"/>
    </xf>
    <xf numFmtId="175" fontId="83"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7" fontId="0" fillId="27" borderId="0" xfId="0" applyNumberFormat="1" applyFill="1" applyAlignment="1">
      <alignment vertical="center"/>
    </xf>
    <xf numFmtId="175" fontId="0" fillId="27" borderId="0" xfId="0" applyFill="1" applyAlignment="1">
      <alignment vertical="center"/>
    </xf>
    <xf numFmtId="9" fontId="0" fillId="27" borderId="0" xfId="551" applyFont="1" applyFill="1" applyAlignment="1">
      <alignment vertical="center"/>
    </xf>
    <xf numFmtId="49" fontId="77" fillId="0" borderId="19" xfId="0" applyNumberFormat="1" applyFont="1" applyFill="1" applyBorder="1" applyAlignment="1" applyProtection="1">
      <alignment horizontal="center" vertical="center"/>
    </xf>
    <xf numFmtId="175" fontId="77" fillId="0" borderId="13" xfId="0" applyNumberFormat="1" applyFont="1" applyFill="1" applyBorder="1" applyAlignment="1" applyProtection="1">
      <alignment horizontal="center" vertical="center" wrapText="1"/>
    </xf>
    <xf numFmtId="175" fontId="79" fillId="0" borderId="23" xfId="0" applyNumberFormat="1" applyFont="1" applyFill="1" applyBorder="1" applyAlignment="1">
      <alignment horizontal="center" vertical="center" wrapText="1"/>
    </xf>
    <xf numFmtId="175" fontId="79" fillId="0" borderId="16" xfId="0" applyNumberFormat="1" applyFont="1" applyFill="1" applyBorder="1" applyAlignment="1">
      <alignment horizontal="center" vertical="center" wrapText="1"/>
    </xf>
    <xf numFmtId="175" fontId="79" fillId="0" borderId="13" xfId="0" applyNumberFormat="1" applyFont="1" applyFill="1" applyBorder="1" applyAlignment="1">
      <alignment horizontal="center" vertical="center" wrapText="1"/>
    </xf>
    <xf numFmtId="175" fontId="49" fillId="27"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5" fillId="27" borderId="23" xfId="0" applyNumberFormat="1" applyFont="1" applyFill="1" applyBorder="1" applyAlignment="1">
      <alignment horizontal="center" vertical="center" wrapText="1"/>
    </xf>
    <xf numFmtId="175" fontId="65" fillId="27" borderId="23" xfId="388" applyNumberFormat="1" applyFont="1" applyFill="1" applyBorder="1" applyAlignment="1">
      <alignment horizontal="center" vertical="center" wrapText="1"/>
    </xf>
    <xf numFmtId="175" fontId="65" fillId="27" borderId="16" xfId="388"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xf>
    <xf numFmtId="17" fontId="105" fillId="0" borderId="0" xfId="0" applyNumberFormat="1" applyFont="1" applyFill="1" applyBorder="1" applyAlignment="1"/>
    <xf numFmtId="175" fontId="70" fillId="0" borderId="0" xfId="0" applyFont="1" applyAlignment="1"/>
    <xf numFmtId="175" fontId="82" fillId="0" borderId="0" xfId="0" applyFont="1" applyAlignment="1">
      <alignment horizontal="justify" vertical="justify" wrapText="1"/>
    </xf>
    <xf numFmtId="175" fontId="77" fillId="0" borderId="12" xfId="0" applyNumberFormat="1" applyFont="1" applyFill="1" applyBorder="1" applyAlignment="1" applyProtection="1">
      <alignment horizontal="center" vertical="center" wrapText="1"/>
    </xf>
    <xf numFmtId="175"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175" fontId="79" fillId="0" borderId="13" xfId="0" applyNumberFormat="1" applyFont="1" applyFill="1" applyBorder="1" applyAlignment="1">
      <alignment horizontal="center" vertical="center"/>
    </xf>
    <xf numFmtId="49" fontId="48" fillId="27" borderId="19" xfId="0" applyNumberFormat="1" applyFont="1" applyFill="1" applyBorder="1" applyAlignment="1">
      <alignment horizontal="center" vertical="center"/>
    </xf>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xf>
    <xf numFmtId="3" fontId="87" fillId="27" borderId="11" xfId="325" applyNumberFormat="1" applyFont="1" applyFill="1" applyBorder="1" applyAlignment="1">
      <alignment horizontal="right"/>
    </xf>
    <xf numFmtId="49" fontId="95" fillId="27" borderId="19" xfId="0" applyNumberFormat="1" applyFont="1" applyFill="1" applyBorder="1" applyAlignment="1">
      <alignment horizontal="center" vertical="center"/>
    </xf>
    <xf numFmtId="168" fontId="77" fillId="27" borderId="23" xfId="338" applyNumberFormat="1" applyFont="1" applyFill="1" applyBorder="1" applyAlignment="1">
      <alignment horizontal="center" vertical="center" wrapText="1"/>
    </xf>
    <xf numFmtId="175" fontId="77" fillId="27" borderId="13" xfId="361" applyFont="1" applyFill="1" applyBorder="1" applyAlignment="1">
      <alignment horizontal="center" vertical="center"/>
    </xf>
    <xf numFmtId="171"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5" fontId="77" fillId="27" borderId="12" xfId="388" applyFont="1" applyFill="1" applyBorder="1" applyAlignment="1">
      <alignment horizontal="center" vertical="center" wrapText="1"/>
    </xf>
    <xf numFmtId="175" fontId="77" fillId="27" borderId="12" xfId="388" applyFont="1" applyFill="1" applyBorder="1" applyAlignment="1">
      <alignment horizontal="center" vertical="center"/>
    </xf>
    <xf numFmtId="175" fontId="77" fillId="27" borderId="12" xfId="0" applyFont="1" applyFill="1" applyBorder="1" applyAlignment="1">
      <alignment horizontal="center" vertical="center" wrapText="1"/>
    </xf>
    <xf numFmtId="175" fontId="77" fillId="27" borderId="13" xfId="0" applyFont="1" applyFill="1" applyBorder="1" applyAlignment="1">
      <alignment horizontal="center" vertical="center"/>
    </xf>
    <xf numFmtId="175" fontId="77" fillId="27" borderId="17" xfId="388" applyFont="1" applyFill="1" applyBorder="1" applyAlignment="1">
      <alignment horizontal="center" vertical="center" wrapText="1"/>
    </xf>
    <xf numFmtId="0" fontId="96" fillId="0" borderId="13" xfId="626" applyFont="1" applyFill="1" applyBorder="1" applyAlignment="1">
      <alignment horizontal="center" vertical="center"/>
    </xf>
    <xf numFmtId="175" fontId="97" fillId="25" borderId="0" xfId="0" applyFont="1" applyFill="1" applyBorder="1" applyAlignment="1">
      <alignment horizontal="center" vertical="center" wrapText="1"/>
    </xf>
    <xf numFmtId="172" fontId="76" fillId="0" borderId="0" xfId="0" applyNumberFormat="1" applyFont="1" applyFill="1" applyBorder="1" applyAlignment="1">
      <alignment horizontal="center"/>
    </xf>
    <xf numFmtId="175"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5"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horizontal="center" vertical="center"/>
    </xf>
    <xf numFmtId="49" fontId="65" fillId="27" borderId="13" xfId="0" applyNumberFormat="1" applyFont="1" applyFill="1" applyBorder="1" applyAlignment="1">
      <alignment horizontal="center" vertical="center"/>
    </xf>
    <xf numFmtId="49" fontId="65" fillId="27" borderId="19" xfId="0" applyNumberFormat="1" applyFont="1" applyFill="1" applyBorder="1" applyAlignment="1">
      <alignment horizontal="center"/>
    </xf>
    <xf numFmtId="172" fontId="49" fillId="27" borderId="24" xfId="0" applyNumberFormat="1" applyFont="1" applyFill="1" applyBorder="1"/>
    <xf numFmtId="175" fontId="65" fillId="27" borderId="23" xfId="0" applyFont="1" applyFill="1" applyBorder="1" applyAlignment="1">
      <alignment horizontal="center" vertical="center" wrapText="1"/>
    </xf>
    <xf numFmtId="175" fontId="65" fillId="27" borderId="16" xfId="0" applyFont="1" applyFill="1" applyBorder="1" applyAlignment="1">
      <alignment horizontal="center" vertical="center" wrapText="1"/>
    </xf>
    <xf numFmtId="168" fontId="65" fillId="27" borderId="23" xfId="323" applyNumberFormat="1" applyFont="1" applyFill="1" applyBorder="1"/>
    <xf numFmtId="40" fontId="65" fillId="27" borderId="0" xfId="323" applyNumberFormat="1" applyFont="1" applyFill="1" applyBorder="1"/>
    <xf numFmtId="175" fontId="65" fillId="27" borderId="15" xfId="388" applyNumberFormat="1" applyFont="1" applyFill="1" applyBorder="1" applyAlignment="1">
      <alignment horizontal="center" vertical="center" wrapText="1"/>
    </xf>
    <xf numFmtId="189" fontId="0" fillId="0" borderId="0" xfId="0" applyNumberFormat="1"/>
    <xf numFmtId="175" fontId="77" fillId="27" borderId="13" xfId="336"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0" fontId="65" fillId="27" borderId="19" xfId="0" applyNumberFormat="1" applyFont="1" applyFill="1" applyBorder="1" applyAlignment="1">
      <alignment horizontal="center" vertical="center"/>
    </xf>
    <xf numFmtId="175"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5" fontId="65" fillId="27" borderId="13" xfId="448" applyFont="1" applyFill="1" applyBorder="1" applyAlignment="1">
      <alignment horizontal="center" vertical="center"/>
    </xf>
    <xf numFmtId="175" fontId="65" fillId="27" borderId="23" xfId="448" applyFont="1" applyFill="1" applyBorder="1" applyAlignment="1">
      <alignment horizontal="center" vertical="center"/>
    </xf>
    <xf numFmtId="175" fontId="65" fillId="27" borderId="19" xfId="448" applyFont="1" applyFill="1" applyBorder="1" applyAlignment="1">
      <alignment horizontal="left" vertical="center"/>
    </xf>
    <xf numFmtId="175" fontId="65"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175" fontId="64" fillId="27" borderId="13" xfId="0" applyFont="1" applyFill="1" applyBorder="1" applyAlignment="1">
      <alignment horizontal="center" vertical="center"/>
    </xf>
    <xf numFmtId="175"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168" fontId="57" fillId="27" borderId="0" xfId="323" applyNumberFormat="1" applyFont="1" applyFill="1" applyBorder="1"/>
    <xf numFmtId="168"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72" fontId="65" fillId="27" borderId="23" xfId="0" applyNumberFormat="1" applyFont="1" applyFill="1" applyBorder="1"/>
    <xf numFmtId="172" fontId="65" fillId="27" borderId="16" xfId="0" applyNumberFormat="1" applyFont="1" applyFill="1" applyBorder="1"/>
    <xf numFmtId="168" fontId="49" fillId="27" borderId="0" xfId="323" applyNumberFormat="1" applyFont="1" applyFill="1" applyBorder="1" applyAlignment="1">
      <alignment horizontal="right"/>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8"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8" fontId="49" fillId="0" borderId="0" xfId="323" applyNumberFormat="1" applyFont="1" applyFill="1" applyBorder="1"/>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68"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5"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8"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5" fontId="75" fillId="27" borderId="0" xfId="0" applyFont="1" applyFill="1" applyBorder="1" applyAlignment="1">
      <alignment horizontal="center" vertical="center"/>
    </xf>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8"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5"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75" fontId="65" fillId="0" borderId="21" xfId="0" applyNumberFormat="1" applyFont="1" applyFill="1" applyBorder="1" applyAlignment="1">
      <alignment horizontal="center" vertical="center" wrapText="1"/>
    </xf>
    <xf numFmtId="175" fontId="65" fillId="0" borderId="12" xfId="0" applyNumberFormat="1" applyFont="1" applyFill="1" applyBorder="1" applyAlignment="1">
      <alignment horizontal="center" vertical="center" wrapText="1"/>
    </xf>
    <xf numFmtId="175" fontId="65" fillId="0" borderId="25" xfId="0" applyNumberFormat="1" applyFont="1" applyFill="1" applyBorder="1" applyAlignment="1">
      <alignment horizontal="center" vertical="center" wrapText="1"/>
    </xf>
    <xf numFmtId="175" fontId="82" fillId="0" borderId="0" xfId="0" applyFont="1" applyAlignment="1">
      <alignment horizontal="justify" vertical="justify" wrapText="1"/>
    </xf>
    <xf numFmtId="175" fontId="77" fillId="27" borderId="0" xfId="0" applyFont="1" applyFill="1" applyBorder="1" applyAlignment="1">
      <alignment horizontal="center" vertical="center" wrapText="1"/>
    </xf>
    <xf numFmtId="175" fontId="77" fillId="27" borderId="20" xfId="0" applyFont="1" applyFill="1" applyBorder="1" applyAlignment="1">
      <alignment horizontal="center" vertical="center" wrapText="1"/>
    </xf>
    <xf numFmtId="175"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5" fontId="0" fillId="0" borderId="0" xfId="0" applyAlignment="1">
      <alignment vertical="top"/>
    </xf>
    <xf numFmtId="0" fontId="43" fillId="0" borderId="0" xfId="742"/>
    <xf numFmtId="0" fontId="43" fillId="0" borderId="0" xfId="743"/>
    <xf numFmtId="175"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2"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2"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2" fontId="69" fillId="27"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89" fontId="0" fillId="0" borderId="0" xfId="0" applyNumberFormat="1" applyBorder="1"/>
    <xf numFmtId="188" fontId="0" fillId="0" borderId="0" xfId="0" applyNumberFormat="1"/>
    <xf numFmtId="172" fontId="47" fillId="0" borderId="0" xfId="551" applyNumberFormat="1" applyFont="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43" fontId="79" fillId="27" borderId="13" xfId="0" applyNumberFormat="1" applyFont="1" applyFill="1" applyBorder="1" applyAlignment="1">
      <alignment horizontal="center" vertical="center"/>
    </xf>
    <xf numFmtId="175" fontId="77"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8" fontId="43" fillId="0" borderId="0" xfId="919" applyNumberFormat="1"/>
    <xf numFmtId="0" fontId="0" fillId="0" borderId="0" xfId="919" applyFont="1"/>
    <xf numFmtId="2" fontId="43" fillId="0" borderId="0" xfId="919" applyNumberFormat="1"/>
    <xf numFmtId="187"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8"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8" fontId="60" fillId="27" borderId="21" xfId="323" applyNumberFormat="1" applyFont="1" applyFill="1" applyBorder="1" applyAlignment="1">
      <alignment vertical="center"/>
    </xf>
    <xf numFmtId="168" fontId="60" fillId="27" borderId="12" xfId="323" applyNumberFormat="1" applyFont="1" applyFill="1" applyBorder="1" applyAlignment="1">
      <alignment vertical="center"/>
    </xf>
    <xf numFmtId="168" fontId="60" fillId="27" borderId="20" xfId="323" applyNumberFormat="1" applyFont="1" applyFill="1" applyBorder="1" applyAlignment="1">
      <alignment vertical="center"/>
    </xf>
    <xf numFmtId="183" fontId="43" fillId="0" borderId="0" xfId="1094"/>
    <xf numFmtId="183" fontId="52" fillId="0" borderId="0" xfId="1094" applyFont="1" applyFill="1" applyBorder="1" applyAlignment="1">
      <alignment horizontal="center" vertical="center" wrapText="1"/>
    </xf>
    <xf numFmtId="183" fontId="43" fillId="0" borderId="0" xfId="1094" applyFill="1" applyBorder="1"/>
    <xf numFmtId="183" fontId="44" fillId="0" borderId="0" xfId="1094" applyFont="1" applyFill="1" applyBorder="1"/>
    <xf numFmtId="183" fontId="56" fillId="0" borderId="0" xfId="1094" applyNumberFormat="1" applyFont="1" applyFill="1" applyBorder="1" applyAlignment="1">
      <alignment horizontal="center"/>
    </xf>
    <xf numFmtId="183"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63" fillId="0" borderId="0" xfId="0" applyNumberFormat="1" applyFont="1" applyBorder="1" applyAlignment="1"/>
    <xf numFmtId="175" fontId="67" fillId="0" borderId="0" xfId="0" applyFont="1" applyFill="1" applyBorder="1" applyAlignment="1">
      <alignment horizontal="center" vertical="center" wrapText="1"/>
    </xf>
    <xf numFmtId="175" fontId="0" fillId="0" borderId="0" xfId="0" applyAlignment="1">
      <alignment horizontal="center"/>
    </xf>
    <xf numFmtId="175" fontId="67" fillId="0" borderId="0" xfId="0" applyFont="1" applyFill="1" applyBorder="1" applyAlignment="1">
      <alignment horizontal="center" vertical="center" wrapText="1"/>
    </xf>
    <xf numFmtId="175"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2" fontId="51" fillId="0" borderId="0" xfId="551" applyNumberFormat="1" applyFont="1" applyFill="1" applyBorder="1" applyAlignment="1" applyProtection="1">
      <alignment horizontal="right"/>
    </xf>
    <xf numFmtId="175"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5" fontId="113" fillId="0" borderId="0" xfId="0" applyFont="1" applyAlignment="1">
      <alignment horizontal="center" vertical="center"/>
    </xf>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5" fontId="58" fillId="27" borderId="13" xfId="0" applyNumberFormat="1" applyFont="1" applyFill="1" applyBorder="1" applyAlignment="1">
      <alignment horizontal="center" vertical="center"/>
    </xf>
    <xf numFmtId="43" fontId="58" fillId="32" borderId="23" xfId="323" applyFont="1" applyFill="1" applyBorder="1" applyAlignment="1">
      <alignment horizontal="right" vertical="center"/>
    </xf>
    <xf numFmtId="175" fontId="114" fillId="0" borderId="0" xfId="0" applyFont="1" applyAlignment="1">
      <alignment horizontal="center" vertical="center"/>
    </xf>
    <xf numFmtId="0" fontId="59" fillId="0" borderId="0" xfId="579" applyFont="1"/>
    <xf numFmtId="0" fontId="43" fillId="0" borderId="0" xfId="744"/>
    <xf numFmtId="0" fontId="115" fillId="0" borderId="0" xfId="744" applyFont="1" applyBorder="1" applyAlignment="1">
      <alignment horizontal="center" vertical="center"/>
    </xf>
    <xf numFmtId="0" fontId="43" fillId="0" borderId="0" xfId="744" applyAlignment="1">
      <alignment vertical="center"/>
    </xf>
    <xf numFmtId="175" fontId="0" fillId="0" borderId="0" xfId="0" applyFont="1" applyFill="1" applyBorder="1"/>
    <xf numFmtId="175" fontId="0" fillId="0" borderId="0" xfId="0" applyAlignment="1">
      <alignment vertical="center"/>
    </xf>
    <xf numFmtId="175" fontId="77" fillId="0" borderId="15" xfId="0" applyNumberFormat="1" applyFont="1" applyFill="1" applyBorder="1" applyAlignment="1" applyProtection="1">
      <alignment horizontal="center" vertical="center" wrapText="1"/>
    </xf>
    <xf numFmtId="175" fontId="77" fillId="0" borderId="23" xfId="0" applyNumberFormat="1" applyFont="1" applyFill="1" applyBorder="1" applyAlignment="1" applyProtection="1">
      <alignment horizontal="center" vertical="center"/>
    </xf>
    <xf numFmtId="175" fontId="77" fillId="0" borderId="16" xfId="0" applyNumberFormat="1" applyFont="1" applyFill="1" applyBorder="1" applyAlignment="1" applyProtection="1">
      <alignment horizontal="center" vertical="center" wrapText="1"/>
    </xf>
    <xf numFmtId="3" fontId="60" fillId="0" borderId="24" xfId="336" applyNumberFormat="1" applyFont="1" applyFill="1" applyBorder="1" applyAlignment="1">
      <alignment horizontal="center"/>
    </xf>
    <xf numFmtId="175" fontId="77" fillId="27" borderId="11" xfId="0" applyNumberFormat="1" applyFont="1" applyFill="1" applyBorder="1" applyAlignment="1">
      <alignment horizontal="center" vertical="center" wrapText="1"/>
    </xf>
    <xf numFmtId="175" fontId="63" fillId="0" borderId="0" xfId="388" applyFont="1"/>
    <xf numFmtId="175" fontId="0" fillId="0" borderId="0" xfId="0" applyFill="1" applyBorder="1" applyAlignment="1">
      <alignment vertical="center"/>
    </xf>
    <xf numFmtId="0" fontId="43" fillId="0" borderId="0" xfId="579" applyBorder="1"/>
    <xf numFmtId="175" fontId="63" fillId="0" borderId="0" xfId="0" applyFont="1"/>
    <xf numFmtId="175" fontId="77" fillId="27" borderId="15" xfId="0" applyNumberFormat="1" applyFont="1" applyFill="1" applyBorder="1" applyAlignment="1">
      <alignment horizontal="center" vertical="center" wrapText="1"/>
    </xf>
    <xf numFmtId="181" fontId="0" fillId="0" borderId="0" xfId="0" applyNumberFormat="1" applyFont="1" applyFill="1" applyBorder="1"/>
    <xf numFmtId="175" fontId="63" fillId="0" borderId="0" xfId="0" applyNumberFormat="1" applyFont="1" applyAlignment="1">
      <alignment vertical="center"/>
    </xf>
    <xf numFmtId="175" fontId="63" fillId="0" borderId="0" xfId="0" applyFont="1" applyAlignment="1">
      <alignment vertical="center"/>
    </xf>
    <xf numFmtId="175" fontId="70" fillId="0" borderId="0" xfId="0" applyFont="1"/>
    <xf numFmtId="172" fontId="63" fillId="0" borderId="0" xfId="551" applyNumberFormat="1" applyFont="1"/>
    <xf numFmtId="175" fontId="65" fillId="0" borderId="13" xfId="0" applyFont="1" applyFill="1" applyBorder="1" applyAlignment="1">
      <alignment horizontal="center" vertical="center" wrapText="1"/>
    </xf>
    <xf numFmtId="168" fontId="65" fillId="0" borderId="19" xfId="323" applyNumberFormat="1" applyFont="1" applyFill="1" applyBorder="1"/>
    <xf numFmtId="175"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5" fontId="82" fillId="0" borderId="0" xfId="0" applyFont="1"/>
    <xf numFmtId="175" fontId="63" fillId="0" borderId="0" xfId="0" applyNumberFormat="1" applyFont="1" applyBorder="1" applyAlignment="1">
      <alignment vertical="center"/>
    </xf>
    <xf numFmtId="175" fontId="70" fillId="0" borderId="0" xfId="0" applyNumberFormat="1" applyFont="1" applyBorder="1"/>
    <xf numFmtId="175" fontId="70" fillId="0" borderId="0" xfId="0" applyFont="1" applyAlignment="1">
      <alignment horizontal="justify" vertical="justify" wrapText="1"/>
    </xf>
    <xf numFmtId="175" fontId="70" fillId="0" borderId="0" xfId="0" applyNumberFormat="1" applyFont="1"/>
    <xf numFmtId="49" fontId="79" fillId="0" borderId="20" xfId="0" applyNumberFormat="1" applyFont="1" applyFill="1" applyBorder="1" applyAlignment="1">
      <alignment horizontal="center"/>
    </xf>
    <xf numFmtId="168" fontId="60" fillId="0" borderId="19" xfId="323" applyNumberFormat="1" applyFont="1" applyFill="1" applyBorder="1" applyAlignment="1">
      <alignment horizontal="center" vertical="center"/>
    </xf>
    <xf numFmtId="175" fontId="79" fillId="0" borderId="13" xfId="0" applyNumberFormat="1" applyFont="1" applyFill="1" applyBorder="1" applyAlignment="1">
      <alignment horizontal="center"/>
    </xf>
    <xf numFmtId="168" fontId="60" fillId="27" borderId="19" xfId="323" applyNumberFormat="1" applyFont="1" applyFill="1" applyBorder="1" applyAlignment="1">
      <alignment horizontal="center" vertical="center"/>
    </xf>
    <xf numFmtId="172" fontId="91" fillId="0" borderId="0" xfId="551" applyNumberFormat="1" applyFont="1"/>
    <xf numFmtId="168" fontId="65" fillId="27" borderId="13" xfId="323" applyNumberFormat="1" applyFont="1" applyFill="1" applyBorder="1" applyAlignment="1">
      <alignment horizontal="center" vertical="center"/>
    </xf>
    <xf numFmtId="175" fontId="77" fillId="0" borderId="0" xfId="0" applyFont="1" applyFill="1" applyBorder="1" applyAlignment="1">
      <alignment horizontal="center" vertical="center" wrapText="1"/>
    </xf>
    <xf numFmtId="175" fontId="65" fillId="0" borderId="17" xfId="0" applyNumberFormat="1" applyFont="1" applyFill="1" applyBorder="1" applyAlignment="1">
      <alignment horizontal="center" vertical="center" wrapText="1"/>
    </xf>
    <xf numFmtId="49" fontId="77" fillId="27" borderId="13" xfId="0" applyNumberFormat="1" applyFont="1" applyFill="1" applyBorder="1" applyAlignment="1">
      <alignment horizontal="center" vertical="center"/>
    </xf>
    <xf numFmtId="175"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1"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168" fontId="78" fillId="27" borderId="0" xfId="323" applyNumberFormat="1" applyFont="1" applyFill="1" applyBorder="1" applyAlignment="1"/>
    <xf numFmtId="43" fontId="43" fillId="0" borderId="0" xfId="744" applyNumberFormat="1" applyAlignment="1">
      <alignment vertical="center"/>
    </xf>
    <xf numFmtId="0" fontId="0" fillId="0" borderId="0" xfId="744" applyFont="1"/>
    <xf numFmtId="10" fontId="43" fillId="0" borderId="0" xfId="743" applyNumberFormat="1"/>
    <xf numFmtId="172" fontId="65" fillId="27" borderId="13" xfId="448" applyNumberFormat="1" applyFont="1" applyFill="1" applyBorder="1" applyAlignment="1">
      <alignment horizontal="center" vertical="center"/>
    </xf>
    <xf numFmtId="168"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5" fontId="51" fillId="0" borderId="0" xfId="0" applyNumberFormat="1" applyFont="1" applyBorder="1" applyAlignment="1">
      <alignment horizontal="left"/>
    </xf>
    <xf numFmtId="175" fontId="68" fillId="0" borderId="0" xfId="0" applyFont="1" applyAlignment="1">
      <alignment horizontal="center" vertical="center"/>
    </xf>
    <xf numFmtId="10" fontId="51" fillId="0" borderId="0" xfId="551" applyNumberFormat="1" applyFont="1" applyBorder="1" applyAlignment="1">
      <alignment horizontal="left"/>
    </xf>
    <xf numFmtId="189" fontId="51" fillId="0" borderId="0" xfId="0" applyNumberFormat="1" applyFont="1" applyBorder="1" applyAlignment="1">
      <alignment horizontal="left"/>
    </xf>
    <xf numFmtId="181"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2" fontId="43" fillId="0" borderId="0" xfId="744" applyNumberFormat="1"/>
    <xf numFmtId="43" fontId="43" fillId="0" borderId="0" xfId="744" applyNumberFormat="1"/>
    <xf numFmtId="43" fontId="47" fillId="0" borderId="0" xfId="0" applyNumberFormat="1" applyFont="1" applyFill="1" applyBorder="1" applyAlignment="1">
      <alignment vertical="center"/>
    </xf>
    <xf numFmtId="168" fontId="65" fillId="27" borderId="19" xfId="323" applyNumberFormat="1" applyFont="1" applyFill="1" applyBorder="1"/>
    <xf numFmtId="168" fontId="65" fillId="27" borderId="13" xfId="323" applyNumberFormat="1" applyFont="1" applyFill="1" applyBorder="1"/>
    <xf numFmtId="175" fontId="0" fillId="0" borderId="0" xfId="0" applyAlignment="1">
      <alignment horizontal="center"/>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8" fontId="79" fillId="27" borderId="15" xfId="323" applyNumberFormat="1" applyFont="1" applyFill="1" applyBorder="1" applyAlignment="1">
      <alignment horizontal="center" vertical="center" wrapText="1"/>
    </xf>
    <xf numFmtId="168" fontId="79" fillId="27" borderId="23" xfId="323" applyNumberFormat="1" applyFont="1" applyFill="1" applyBorder="1" applyAlignment="1">
      <alignment horizontal="center" vertical="center" wrapText="1"/>
    </xf>
    <xf numFmtId="168"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3" fontId="51" fillId="0" borderId="0" xfId="551" applyNumberFormat="1" applyFont="1" applyBorder="1" applyAlignment="1">
      <alignment horizontal="left"/>
    </xf>
    <xf numFmtId="175" fontId="78" fillId="0" borderId="0" xfId="0" applyFont="1"/>
    <xf numFmtId="0" fontId="43" fillId="0" borderId="0" xfId="742" applyAlignment="1">
      <alignment vertical="center"/>
    </xf>
    <xf numFmtId="43" fontId="77" fillId="27" borderId="0"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5" fontId="51" fillId="27" borderId="0" xfId="0" applyFont="1" applyFill="1" applyBorder="1" applyAlignment="1">
      <alignment horizontal="left" indent="1"/>
    </xf>
    <xf numFmtId="175" fontId="0" fillId="0" borderId="0" xfId="0" applyAlignment="1">
      <alignment horizontal="left" indent="1"/>
    </xf>
    <xf numFmtId="175" fontId="67"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7" fillId="27"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7" fillId="0" borderId="20" xfId="0" applyFont="1" applyFill="1" applyBorder="1" applyAlignment="1">
      <alignment horizontal="center" vertical="center" wrapText="1"/>
    </xf>
    <xf numFmtId="175" fontId="0" fillId="0" borderId="0" xfId="0" applyNumberFormat="1" applyBorder="1" applyAlignment="1">
      <alignment vertical="center"/>
    </xf>
    <xf numFmtId="10" fontId="78" fillId="0" borderId="0" xfId="633" applyNumberFormat="1" applyFont="1" applyFill="1" applyBorder="1" applyAlignment="1">
      <alignment horizontal="center"/>
    </xf>
    <xf numFmtId="172" fontId="0" fillId="0" borderId="0" xfId="551" applyNumberFormat="1" applyFont="1" applyAlignment="1">
      <alignment horizontal="center" vertical="center"/>
    </xf>
    <xf numFmtId="175" fontId="47" fillId="0" borderId="0" xfId="0" applyFont="1" applyAlignment="1">
      <alignment horizontal="center" vertical="center"/>
    </xf>
    <xf numFmtId="175" fontId="50" fillId="0" borderId="0" xfId="0" applyFont="1" applyFill="1" applyBorder="1" applyAlignment="1">
      <alignment horizontal="center" vertical="center" wrapText="1"/>
    </xf>
    <xf numFmtId="3" fontId="79" fillId="0" borderId="17" xfId="336" applyNumberFormat="1" applyFont="1" applyFill="1" applyBorder="1" applyAlignment="1">
      <alignment horizontal="center"/>
    </xf>
    <xf numFmtId="172" fontId="69" fillId="0" borderId="25" xfId="0" applyNumberFormat="1" applyFont="1" applyFill="1" applyBorder="1" applyAlignment="1">
      <alignment horizontal="center"/>
    </xf>
    <xf numFmtId="3" fontId="79" fillId="0" borderId="19" xfId="336" applyNumberFormat="1" applyFont="1" applyFill="1" applyBorder="1" applyAlignment="1">
      <alignment horizontal="center"/>
    </xf>
    <xf numFmtId="172" fontId="69" fillId="0" borderId="24" xfId="0" applyNumberFormat="1" applyFont="1" applyFill="1" applyBorder="1" applyAlignment="1">
      <alignment horizontal="center"/>
    </xf>
    <xf numFmtId="175" fontId="104" fillId="0" borderId="0" xfId="0" applyFont="1" applyAlignment="1">
      <alignment vertical="center"/>
    </xf>
    <xf numFmtId="175" fontId="63" fillId="0" borderId="0" xfId="0" applyFont="1" applyAlignment="1">
      <alignment horizontal="center"/>
    </xf>
    <xf numFmtId="40" fontId="43" fillId="0" borderId="0" xfId="744" applyNumberFormat="1" applyAlignment="1">
      <alignment vertical="center"/>
    </xf>
    <xf numFmtId="175" fontId="0" fillId="0" borderId="0" xfId="0" applyFill="1" applyBorder="1" applyAlignment="1">
      <alignment horizontal="right"/>
    </xf>
    <xf numFmtId="175" fontId="80" fillId="27" borderId="0" xfId="0" applyFont="1" applyFill="1" applyBorder="1" applyAlignment="1">
      <alignment horizontal="center" vertical="center" wrapText="1"/>
    </xf>
    <xf numFmtId="175"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1" fontId="57" fillId="0" borderId="0" xfId="0" applyNumberFormat="1" applyFont="1"/>
    <xf numFmtId="175" fontId="57" fillId="0" borderId="0" xfId="0" applyNumberFormat="1" applyFont="1"/>
    <xf numFmtId="181" fontId="70" fillId="30" borderId="0" xfId="0" applyNumberFormat="1" applyFont="1" applyFill="1"/>
    <xf numFmtId="175"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20" fillId="30" borderId="0" xfId="0" applyNumberFormat="1" applyFont="1" applyFill="1"/>
    <xf numFmtId="3" fontId="77" fillId="27" borderId="21" xfId="328" applyNumberFormat="1" applyFont="1" applyFill="1" applyBorder="1" applyAlignment="1">
      <alignment horizontal="center" vertical="center"/>
    </xf>
    <xf numFmtId="3" fontId="77" fillId="27" borderId="20" xfId="328" applyNumberFormat="1" applyFont="1" applyFill="1" applyBorder="1" applyAlignment="1">
      <alignment horizontal="center"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0" fillId="0" borderId="0" xfId="0" applyFill="1" applyBorder="1" applyAlignment="1">
      <alignment horizontal="left" wrapText="1"/>
    </xf>
    <xf numFmtId="175" fontId="66" fillId="27" borderId="0" xfId="0" applyFont="1" applyFill="1" applyBorder="1" applyAlignment="1">
      <alignment horizontal="center"/>
    </xf>
    <xf numFmtId="43" fontId="57" fillId="27" borderId="0" xfId="0" applyNumberFormat="1" applyFont="1" applyFill="1" applyBorder="1" applyAlignment="1">
      <alignment horizontal="center"/>
    </xf>
    <xf numFmtId="175" fontId="57" fillId="0" borderId="0" xfId="0" applyFont="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5" fontId="98" fillId="0" borderId="0" xfId="0" applyNumberFormat="1" applyFont="1" applyBorder="1" applyAlignment="1">
      <alignment horizontal="left"/>
    </xf>
    <xf numFmtId="175" fontId="98" fillId="0" borderId="0" xfId="0" applyFont="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175" fontId="51" fillId="0" borderId="0" xfId="388" applyFont="1"/>
    <xf numFmtId="175" fontId="78" fillId="0" borderId="0" xfId="0" applyFont="1" applyBorder="1" applyAlignment="1">
      <alignment vertical="top"/>
    </xf>
    <xf numFmtId="175" fontId="78" fillId="0" borderId="0" xfId="0" applyFont="1" applyBorder="1" applyAlignment="1">
      <alignment vertical="top" wrapText="1"/>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3" fontId="69" fillId="0" borderId="0" xfId="0" applyNumberFormat="1" applyFont="1" applyFill="1" applyBorder="1" applyAlignment="1">
      <alignment vertical="center"/>
    </xf>
    <xf numFmtId="172" fontId="60" fillId="0" borderId="0" xfId="551" applyNumberFormat="1" applyFont="1" applyFill="1" applyBorder="1" applyAlignment="1">
      <alignment vertical="center"/>
    </xf>
    <xf numFmtId="175" fontId="77" fillId="27" borderId="25" xfId="450" applyFont="1" applyFill="1" applyBorder="1" applyAlignment="1">
      <alignment horizontal="center" vertical="center" wrapText="1"/>
    </xf>
    <xf numFmtId="175" fontId="104" fillId="0" borderId="0" xfId="0" applyFont="1"/>
    <xf numFmtId="43" fontId="62" fillId="27" borderId="13" xfId="394" applyNumberFormat="1" applyFont="1" applyFill="1" applyBorder="1" applyAlignment="1">
      <alignment horizontal="right"/>
    </xf>
    <xf numFmtId="0" fontId="62" fillId="27" borderId="19" xfId="919" applyFont="1" applyFill="1" applyBorder="1" applyAlignment="1">
      <alignment horizontal="left" vertical="center"/>
    </xf>
    <xf numFmtId="0" fontId="43" fillId="0" borderId="0" xfId="919" applyFill="1"/>
    <xf numFmtId="168" fontId="62" fillId="27" borderId="23" xfId="323" applyNumberFormat="1" applyFont="1" applyFill="1" applyBorder="1" applyAlignment="1">
      <alignment vertical="center"/>
    </xf>
    <xf numFmtId="172" fontId="62" fillId="27" borderId="16" xfId="919" applyNumberFormat="1" applyFont="1" applyFill="1" applyBorder="1" applyAlignment="1">
      <alignment vertical="center"/>
    </xf>
    <xf numFmtId="168" fontId="51" fillId="27" borderId="0" xfId="323" applyNumberFormat="1" applyFont="1" applyFill="1" applyBorder="1" applyAlignment="1"/>
    <xf numFmtId="172" fontId="62" fillId="27" borderId="24" xfId="919" applyNumberFormat="1" applyFont="1" applyFill="1" applyBorder="1" applyAlignment="1"/>
    <xf numFmtId="41" fontId="43" fillId="0" borderId="0" xfId="793" applyNumberFormat="1"/>
    <xf numFmtId="175" fontId="47" fillId="0" borderId="0" xfId="0" applyFont="1" applyAlignment="1">
      <alignment horizontal="left"/>
    </xf>
    <xf numFmtId="175" fontId="47" fillId="0" borderId="0" xfId="0" applyFont="1" applyAlignment="1">
      <alignment horizontal="left" indent="5"/>
    </xf>
    <xf numFmtId="175" fontId="124" fillId="0" borderId="0" xfId="1117" applyAlignment="1" applyProtection="1"/>
    <xf numFmtId="175" fontId="0" fillId="0" borderId="0" xfId="0" applyAlignment="1">
      <alignment horizontal="left" indent="8"/>
    </xf>
    <xf numFmtId="175" fontId="47" fillId="0" borderId="0" xfId="0" applyFont="1" applyAlignment="1">
      <alignment horizontal="left" indent="3"/>
    </xf>
    <xf numFmtId="184" fontId="51" fillId="0" borderId="0" xfId="0" applyNumberFormat="1" applyFont="1" applyBorder="1" applyAlignment="1">
      <alignment horizontal="left"/>
    </xf>
    <xf numFmtId="0" fontId="43" fillId="0" borderId="0" xfId="1123" applyAlignment="1">
      <alignment horizontal="left"/>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8" fontId="64" fillId="27" borderId="19" xfId="323" applyNumberFormat="1" applyFont="1" applyFill="1" applyBorder="1"/>
    <xf numFmtId="43" fontId="51" fillId="0" borderId="0" xfId="323" applyFont="1" applyFill="1" applyBorder="1" applyAlignment="1">
      <alignment horizontal="right"/>
    </xf>
    <xf numFmtId="175"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5" fontId="0" fillId="0" borderId="0" xfId="0"/>
    <xf numFmtId="175" fontId="43" fillId="0" borderId="0" xfId="442" applyFont="1"/>
    <xf numFmtId="43" fontId="51" fillId="27" borderId="0" xfId="394" applyNumberFormat="1" applyFont="1" applyFill="1" applyBorder="1" applyAlignment="1">
      <alignment horizontal="right"/>
    </xf>
    <xf numFmtId="0" fontId="77" fillId="27" borderId="19" xfId="0" applyNumberFormat="1" applyFont="1" applyFill="1" applyBorder="1" applyAlignment="1">
      <alignment horizontal="center" vertical="center"/>
    </xf>
    <xf numFmtId="175" fontId="0" fillId="0" borderId="0" xfId="0" applyAlignment="1">
      <alignment horizontal="center"/>
    </xf>
    <xf numFmtId="3" fontId="78" fillId="27"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8" fillId="27" borderId="0" xfId="323" applyNumberFormat="1" applyFont="1" applyFill="1" applyBorder="1" applyAlignment="1">
      <alignment horizontal="center"/>
    </xf>
    <xf numFmtId="168" fontId="77" fillId="27" borderId="19" xfId="394" applyNumberFormat="1" applyFont="1" applyFill="1" applyBorder="1" applyAlignment="1">
      <alignment horizontal="center" vertical="center"/>
    </xf>
    <xf numFmtId="3" fontId="87" fillId="27" borderId="0" xfId="325" applyNumberFormat="1" applyFont="1" applyFill="1" applyBorder="1" applyAlignment="1">
      <alignment horizontal="center"/>
    </xf>
    <xf numFmtId="3" fontId="95"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9" fontId="48" fillId="27" borderId="15" xfId="0" applyNumberFormat="1" applyFont="1" applyFill="1" applyBorder="1" applyAlignment="1">
      <alignment horizontal="center" vertical="center" wrapText="1"/>
    </xf>
    <xf numFmtId="0" fontId="57" fillId="0" borderId="0" xfId="323" applyNumberFormat="1" applyFont="1" applyFill="1" applyBorder="1" applyAlignment="1"/>
    <xf numFmtId="168" fontId="57" fillId="0" borderId="0" xfId="323" applyNumberFormat="1" applyFont="1" applyFill="1" applyBorder="1" applyAlignment="1"/>
    <xf numFmtId="168" fontId="64" fillId="0" borderId="19" xfId="0" applyNumberFormat="1" applyFont="1" applyFill="1" applyBorder="1" applyAlignment="1">
      <alignment wrapText="1"/>
    </xf>
    <xf numFmtId="172" fontId="64" fillId="0" borderId="20" xfId="0" applyNumberFormat="1" applyFont="1" applyFill="1" applyBorder="1" applyAlignment="1"/>
    <xf numFmtId="172" fontId="64" fillId="0" borderId="24" xfId="0" applyNumberFormat="1" applyFont="1" applyFill="1" applyBorder="1" applyAlignment="1"/>
    <xf numFmtId="168" fontId="64" fillId="0" borderId="23" xfId="0" applyNumberFormat="1" applyFont="1" applyFill="1" applyBorder="1" applyAlignment="1">
      <alignment wrapText="1"/>
    </xf>
    <xf numFmtId="168" fontId="64" fillId="0" borderId="13" xfId="0" applyNumberFormat="1" applyFont="1" applyFill="1" applyBorder="1" applyAlignment="1">
      <alignment wrapText="1"/>
    </xf>
    <xf numFmtId="172" fontId="64" fillId="0" borderId="15" xfId="0" applyNumberFormat="1" applyFont="1" applyFill="1" applyBorder="1" applyAlignment="1">
      <alignment wrapText="1"/>
    </xf>
    <xf numFmtId="172"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8" fontId="64" fillId="27" borderId="13" xfId="0" applyNumberFormat="1" applyFont="1" applyFill="1" applyBorder="1" applyAlignment="1">
      <alignment horizontal="center" vertical="center" wrapText="1"/>
    </xf>
    <xf numFmtId="168" fontId="64" fillId="27" borderId="19" xfId="323" applyNumberFormat="1" applyFont="1" applyFill="1" applyBorder="1" applyAlignment="1">
      <alignment horizontal="right" vertical="center"/>
    </xf>
    <xf numFmtId="168" fontId="65" fillId="27" borderId="19" xfId="323" applyNumberFormat="1" applyFont="1" applyFill="1" applyBorder="1" applyAlignment="1">
      <alignment horizontal="right" vertical="center"/>
    </xf>
    <xf numFmtId="168" fontId="64" fillId="27" borderId="19" xfId="323" applyNumberFormat="1" applyFont="1" applyFill="1" applyBorder="1" applyAlignment="1">
      <alignment horizontal="center" vertical="center"/>
    </xf>
    <xf numFmtId="168" fontId="65" fillId="27" borderId="19" xfId="323" applyNumberFormat="1" applyFont="1" applyFill="1" applyBorder="1" applyAlignment="1">
      <alignment horizontal="center" vertical="center"/>
    </xf>
    <xf numFmtId="168" fontId="60" fillId="27" borderId="17" xfId="323" applyNumberFormat="1" applyFont="1" applyFill="1" applyBorder="1" applyAlignment="1">
      <alignment horizontal="center" vertical="center"/>
    </xf>
    <xf numFmtId="175" fontId="69" fillId="0" borderId="0" xfId="0" applyFont="1"/>
    <xf numFmtId="168" fontId="78" fillId="27" borderId="0" xfId="323" applyNumberFormat="1" applyFont="1" applyFill="1" applyBorder="1" applyAlignment="1">
      <alignment vertical="center"/>
    </xf>
    <xf numFmtId="168" fontId="78" fillId="27" borderId="0" xfId="323" applyNumberFormat="1" applyFont="1" applyFill="1" applyBorder="1" applyAlignment="1">
      <alignment horizontal="center" vertical="center"/>
    </xf>
    <xf numFmtId="174"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183" fontId="98" fillId="0" borderId="0" xfId="0" applyNumberFormat="1" applyFont="1" applyBorder="1" applyAlignment="1">
      <alignment horizontal="left"/>
    </xf>
    <xf numFmtId="3" fontId="77" fillId="27" borderId="20" xfId="328" applyNumberFormat="1" applyFont="1" applyFill="1" applyBorder="1" applyAlignment="1">
      <alignment horizontal="center"/>
    </xf>
    <xf numFmtId="175" fontId="63" fillId="0" borderId="0" xfId="0" applyNumberFormat="1" applyFont="1" applyBorder="1" applyAlignment="1">
      <alignment horizontal="center"/>
    </xf>
    <xf numFmtId="175"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5" fontId="0" fillId="0" borderId="0" xfId="0" applyAlignment="1">
      <alignment horizontal="center"/>
    </xf>
    <xf numFmtId="172" fontId="77" fillId="27" borderId="23" xfId="0" applyNumberFormat="1" applyFont="1" applyFill="1" applyBorder="1" applyAlignment="1"/>
    <xf numFmtId="40" fontId="49" fillId="27" borderId="0" xfId="323" applyNumberFormat="1" applyFont="1" applyFill="1" applyBorder="1" applyAlignment="1">
      <alignment horizontal="center" vertical="center"/>
    </xf>
    <xf numFmtId="172" fontId="0" fillId="0" borderId="0" xfId="551" applyNumberFormat="1" applyFont="1" applyAlignment="1">
      <alignment horizontal="center"/>
    </xf>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19" xfId="919" applyFont="1" applyFill="1" applyBorder="1" applyAlignment="1">
      <alignment horizontal="left" vertical="center"/>
    </xf>
    <xf numFmtId="17" fontId="65" fillId="0" borderId="19" xfId="0" applyNumberFormat="1" applyFont="1" applyFill="1" applyBorder="1" applyAlignment="1" applyProtection="1">
      <alignment horizontal="center" vertical="center"/>
    </xf>
    <xf numFmtId="175" fontId="48" fillId="27" borderId="12"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23" xfId="323" applyNumberFormat="1" applyFont="1" applyFill="1" applyBorder="1" applyAlignment="1">
      <alignment horizontal="right" vertical="center"/>
    </xf>
    <xf numFmtId="40" fontId="65" fillId="27" borderId="0" xfId="323" applyNumberFormat="1" applyFont="1" applyFill="1" applyBorder="1" applyAlignment="1"/>
    <xf numFmtId="40" fontId="65" fillId="27" borderId="24" xfId="323" applyNumberFormat="1" applyFont="1" applyFill="1" applyBorder="1" applyAlignment="1"/>
    <xf numFmtId="175"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5" fontId="57" fillId="0" borderId="0" xfId="0" applyFont="1" applyAlignment="1"/>
    <xf numFmtId="175" fontId="57" fillId="27" borderId="0" xfId="0" applyFont="1" applyFill="1" applyAlignment="1"/>
    <xf numFmtId="175" fontId="43" fillId="0" borderId="0" xfId="388" applyFont="1" applyBorder="1" applyAlignment="1">
      <alignment vertical="top" wrapText="1"/>
    </xf>
    <xf numFmtId="175"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5" fontId="83" fillId="0" borderId="0" xfId="0" applyFont="1" applyFill="1" applyBorder="1" applyAlignment="1">
      <alignment horizontal="right" vertical="center" wrapText="1"/>
    </xf>
    <xf numFmtId="175" fontId="57" fillId="0" borderId="0" xfId="0" applyNumberFormat="1" applyFont="1" applyBorder="1" applyAlignment="1">
      <alignment horizontal="right"/>
    </xf>
    <xf numFmtId="175" fontId="0" fillId="0" borderId="0" xfId="0" applyBorder="1" applyAlignment="1">
      <alignment horizontal="right"/>
    </xf>
    <xf numFmtId="168" fontId="57" fillId="27" borderId="0" xfId="323" applyNumberFormat="1" applyFont="1" applyFill="1" applyBorder="1" applyAlignment="1"/>
    <xf numFmtId="0" fontId="43" fillId="0" borderId="0" xfId="919" applyAlignment="1">
      <alignment vertical="center"/>
    </xf>
    <xf numFmtId="175"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5" fontId="77" fillId="0" borderId="12" xfId="388" applyNumberFormat="1" applyFont="1" applyFill="1" applyBorder="1" applyAlignment="1">
      <alignment horizontal="center" vertical="center" wrapText="1"/>
    </xf>
    <xf numFmtId="175" fontId="77" fillId="0" borderId="17" xfId="388" applyNumberFormat="1" applyFont="1" applyFill="1" applyBorder="1" applyAlignment="1">
      <alignment horizontal="center" vertical="center" wrapText="1"/>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0" fontId="51" fillId="0" borderId="0" xfId="0" applyNumberFormat="1" applyFont="1"/>
    <xf numFmtId="175"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9" fillId="0" borderId="17" xfId="0" applyNumberFormat="1" applyFont="1" applyFill="1" applyBorder="1" applyAlignment="1">
      <alignment horizontal="center" vertical="center"/>
    </xf>
    <xf numFmtId="175" fontId="63" fillId="0" borderId="0" xfId="0" applyFont="1" applyBorder="1"/>
    <xf numFmtId="175" fontId="55" fillId="0" borderId="0" xfId="0" applyFont="1"/>
    <xf numFmtId="175" fontId="82" fillId="0" borderId="0" xfId="0" applyNumberFormat="1" applyFont="1"/>
    <xf numFmtId="3" fontId="78" fillId="27" borderId="25" xfId="328" applyNumberFormat="1" applyFont="1" applyFill="1" applyBorder="1" applyAlignment="1">
      <alignment horizontal="center" vertical="center"/>
    </xf>
    <xf numFmtId="3" fontId="77" fillId="27" borderId="12" xfId="328" applyNumberFormat="1" applyFont="1" applyFill="1" applyBorder="1" applyAlignment="1">
      <alignment horizontal="center" vertical="center"/>
    </xf>
    <xf numFmtId="168" fontId="77" fillId="27" borderId="13" xfId="338" applyNumberFormat="1" applyFont="1" applyFill="1" applyBorder="1" applyAlignment="1">
      <alignment horizontal="center" vertical="center" wrapText="1"/>
    </xf>
    <xf numFmtId="168"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43" fontId="51" fillId="0" borderId="0" xfId="323" applyFont="1" applyFill="1" applyBorder="1"/>
    <xf numFmtId="43" fontId="58" fillId="32"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3" fillId="0" borderId="0" xfId="448" applyNumberFormat="1" applyFont="1"/>
    <xf numFmtId="175" fontId="77" fillId="0" borderId="17" xfId="633" applyFont="1" applyFill="1" applyBorder="1" applyAlignment="1">
      <alignment horizontal="center" vertical="center" wrapText="1"/>
    </xf>
    <xf numFmtId="175" fontId="77" fillId="0" borderId="12" xfId="633" applyFont="1" applyFill="1" applyBorder="1" applyAlignment="1">
      <alignment horizontal="center" vertical="center" wrapText="1"/>
    </xf>
    <xf numFmtId="175"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5"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75" fontId="43" fillId="0" borderId="0" xfId="446" applyFont="1" applyAlignment="1">
      <alignment horizontal="center"/>
    </xf>
    <xf numFmtId="175" fontId="65" fillId="0" borderId="15" xfId="0" applyNumberFormat="1" applyFont="1" applyFill="1" applyBorder="1" applyAlignment="1">
      <alignment horizontal="center" vertical="center" wrapText="1"/>
    </xf>
    <xf numFmtId="175" fontId="65" fillId="0" borderId="23" xfId="0" applyNumberFormat="1" applyFont="1" applyFill="1" applyBorder="1" applyAlignment="1">
      <alignment horizontal="center" vertical="center" wrapText="1"/>
    </xf>
    <xf numFmtId="175"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4" fontId="51" fillId="27" borderId="0" xfId="0" applyNumberFormat="1" applyFont="1" applyFill="1" applyBorder="1"/>
    <xf numFmtId="175" fontId="65" fillId="27" borderId="15" xfId="0" applyNumberFormat="1" applyFont="1" applyFill="1" applyBorder="1" applyAlignment="1">
      <alignment horizontal="center" vertical="center"/>
    </xf>
    <xf numFmtId="0" fontId="57" fillId="27" borderId="0" xfId="323" applyNumberFormat="1" applyFont="1" applyFill="1" applyBorder="1" applyAlignment="1"/>
    <xf numFmtId="168" fontId="64" fillId="27" borderId="19" xfId="0" applyNumberFormat="1" applyFont="1" applyFill="1" applyBorder="1" applyAlignment="1">
      <alignment wrapText="1"/>
    </xf>
    <xf numFmtId="40" fontId="128" fillId="27" borderId="0" xfId="323" applyNumberFormat="1" applyFont="1" applyFill="1" applyBorder="1" applyAlignment="1">
      <alignment vertical="center"/>
    </xf>
    <xf numFmtId="168" fontId="64" fillId="0" borderId="19" xfId="0" applyNumberFormat="1" applyFont="1" applyFill="1" applyBorder="1" applyAlignment="1">
      <alignment horizontal="center" vertical="center" wrapText="1"/>
    </xf>
    <xf numFmtId="168" fontId="64" fillId="0" borderId="13" xfId="0" applyNumberFormat="1" applyFont="1" applyFill="1" applyBorder="1" applyAlignment="1">
      <alignment horizontal="center" vertical="center" wrapText="1"/>
    </xf>
    <xf numFmtId="2" fontId="51" fillId="0" borderId="0" xfId="551" applyNumberFormat="1" applyFont="1" applyBorder="1" applyAlignment="1">
      <alignment horizontal="left"/>
    </xf>
    <xf numFmtId="10" fontId="95" fillId="27" borderId="19" xfId="0" applyNumberFormat="1" applyFont="1" applyFill="1" applyBorder="1" applyAlignment="1">
      <alignment horizontal="center"/>
    </xf>
    <xf numFmtId="175"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3" fontId="43" fillId="0" borderId="0" xfId="448" applyNumberFormat="1" applyFont="1"/>
    <xf numFmtId="9" fontId="6" fillId="0" borderId="0" xfId="551" applyNumberFormat="1" applyFont="1" applyFill="1" applyBorder="1" applyAlignment="1">
      <alignment horizontal="right"/>
    </xf>
    <xf numFmtId="172" fontId="64" fillId="27" borderId="19" xfId="0" applyNumberFormat="1" applyFont="1" applyFill="1" applyBorder="1" applyAlignment="1"/>
    <xf numFmtId="175" fontId="0" fillId="0" borderId="0" xfId="0" applyAlignment="1">
      <alignment horizontal="center"/>
    </xf>
    <xf numFmtId="40" fontId="66" fillId="27" borderId="0" xfId="323" applyNumberFormat="1" applyFont="1" applyFill="1" applyBorder="1" applyAlignment="1">
      <alignment vertical="center"/>
    </xf>
    <xf numFmtId="181" fontId="0" fillId="0" borderId="0" xfId="0" applyNumberFormat="1" applyAlignment="1">
      <alignment horizontal="center"/>
    </xf>
    <xf numFmtId="168" fontId="65" fillId="0" borderId="13" xfId="323" applyNumberFormat="1" applyFont="1" applyFill="1" applyBorder="1" applyAlignment="1">
      <alignment vertical="center"/>
    </xf>
    <xf numFmtId="168" fontId="79" fillId="0" borderId="13" xfId="323" applyNumberFormat="1" applyFont="1" applyFill="1" applyBorder="1" applyAlignment="1">
      <alignment horizontal="center" vertical="center"/>
    </xf>
    <xf numFmtId="175" fontId="51" fillId="0" borderId="0" xfId="0" applyFont="1" applyAlignment="1">
      <alignment horizontal="center"/>
    </xf>
    <xf numFmtId="9" fontId="77" fillId="27" borderId="13" xfId="0" applyNumberFormat="1" applyFont="1" applyFill="1" applyBorder="1" applyAlignment="1"/>
    <xf numFmtId="168" fontId="65" fillId="27" borderId="23" xfId="323" applyNumberFormat="1" applyFont="1" applyFill="1" applyBorder="1" applyAlignment="1">
      <alignment horizontal="right" vertical="center"/>
    </xf>
    <xf numFmtId="172" fontId="49" fillId="27" borderId="0" xfId="551" applyNumberFormat="1" applyFont="1" applyFill="1" applyBorder="1" applyAlignment="1">
      <alignment vertical="center"/>
    </xf>
    <xf numFmtId="43" fontId="49" fillId="0" borderId="0" xfId="328" applyFont="1" applyFill="1" applyBorder="1" applyAlignment="1">
      <alignment vertical="center"/>
    </xf>
    <xf numFmtId="3"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5" fillId="0" borderId="14" xfId="0" applyNumberFormat="1" applyFont="1" applyFill="1" applyBorder="1" applyAlignment="1">
      <alignment horizontal="center"/>
    </xf>
    <xf numFmtId="1" fontId="65" fillId="27" borderId="18" xfId="0" applyNumberFormat="1" applyFont="1" applyFill="1" applyBorder="1" applyAlignment="1">
      <alignment horizontal="center"/>
    </xf>
    <xf numFmtId="175" fontId="48" fillId="27" borderId="12" xfId="0" applyNumberFormat="1" applyFont="1" applyFill="1" applyBorder="1" applyAlignment="1">
      <alignment horizontal="center" vertical="center"/>
    </xf>
    <xf numFmtId="172" fontId="48" fillId="27" borderId="19" xfId="0" applyNumberFormat="1" applyFont="1" applyFill="1" applyBorder="1" applyAlignment="1">
      <alignment horizontal="center" vertical="center"/>
    </xf>
    <xf numFmtId="168"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8"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5"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75" fontId="78" fillId="0" borderId="0" xfId="347" applyFont="1" applyBorder="1"/>
    <xf numFmtId="175" fontId="63" fillId="0" borderId="0" xfId="0" applyFont="1" applyFill="1" applyBorder="1"/>
    <xf numFmtId="175" fontId="77" fillId="27" borderId="17" xfId="388" applyNumberFormat="1" applyFont="1" applyFill="1" applyBorder="1" applyAlignment="1">
      <alignment horizontal="center" vertical="center"/>
    </xf>
    <xf numFmtId="175" fontId="77" fillId="27" borderId="12" xfId="388" applyNumberFormat="1" applyFont="1" applyFill="1" applyBorder="1" applyAlignment="1">
      <alignment horizontal="center" vertical="center" wrapText="1"/>
    </xf>
    <xf numFmtId="175" fontId="77" fillId="27" borderId="17" xfId="388" applyNumberFormat="1" applyFont="1" applyFill="1" applyBorder="1" applyAlignment="1">
      <alignment horizontal="center" vertical="center" wrapText="1"/>
    </xf>
    <xf numFmtId="3" fontId="78" fillId="27" borderId="12" xfId="325" applyNumberFormat="1" applyFont="1" applyFill="1" applyBorder="1" applyAlignment="1">
      <alignment horizontal="center" vertical="center"/>
    </xf>
    <xf numFmtId="172"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2"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172" fontId="77" fillId="27" borderId="14" xfId="388" applyNumberFormat="1" applyFont="1" applyFill="1" applyBorder="1" applyAlignment="1">
      <alignment horizontal="center" vertic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1"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3" fontId="63" fillId="0" borderId="0" xfId="0" applyNumberFormat="1" applyFont="1"/>
    <xf numFmtId="43" fontId="63" fillId="0" borderId="0" xfId="0" applyNumberFormat="1" applyFont="1" applyAlignment="1">
      <alignment vertical="center"/>
    </xf>
    <xf numFmtId="175" fontId="95" fillId="27" borderId="17" xfId="0" applyFont="1" applyFill="1" applyBorder="1" applyAlignment="1">
      <alignment horizontal="center" vertical="center"/>
    </xf>
    <xf numFmtId="49" fontId="95" fillId="27" borderId="12" xfId="0" applyNumberFormat="1" applyFont="1" applyFill="1" applyBorder="1" applyAlignment="1">
      <alignment horizontal="center" vertical="center" wrapText="1"/>
    </xf>
    <xf numFmtId="49" fontId="95" fillId="27" borderId="17" xfId="0" applyNumberFormat="1" applyFont="1" applyFill="1" applyBorder="1" applyAlignment="1">
      <alignment horizontal="center" vertical="center" wrapText="1"/>
    </xf>
    <xf numFmtId="49" fontId="95" fillId="27" borderId="25" xfId="0" applyNumberFormat="1" applyFont="1" applyFill="1" applyBorder="1" applyAlignment="1">
      <alignment horizontal="center" vertical="center" wrapText="1"/>
    </xf>
    <xf numFmtId="175" fontId="89" fillId="0" borderId="0" xfId="0" applyFont="1" applyAlignment="1">
      <alignment vertical="center"/>
    </xf>
    <xf numFmtId="49" fontId="95" fillId="27" borderId="17" xfId="0" applyNumberFormat="1" applyFont="1" applyFill="1" applyBorder="1" applyAlignment="1">
      <alignment horizontal="center" vertical="center"/>
    </xf>
    <xf numFmtId="168" fontId="87" fillId="27" borderId="12" xfId="323" applyNumberFormat="1" applyFont="1" applyFill="1" applyBorder="1" applyAlignment="1">
      <alignment horizontal="center" vertical="center"/>
    </xf>
    <xf numFmtId="168" fontId="87" fillId="27" borderId="0" xfId="323" applyNumberFormat="1" applyFont="1" applyFill="1" applyBorder="1" applyAlignment="1">
      <alignment horizontal="center" vertical="center"/>
    </xf>
    <xf numFmtId="168" fontId="95" fillId="27" borderId="19" xfId="323" applyNumberFormat="1" applyFont="1" applyFill="1" applyBorder="1" applyAlignment="1">
      <alignment horizontal="center" vertical="center"/>
    </xf>
    <xf numFmtId="168" fontId="87" fillId="27" borderId="11" xfId="323" applyNumberFormat="1" applyFont="1" applyFill="1" applyBorder="1" applyAlignment="1">
      <alignment horizontal="center" vertical="center"/>
    </xf>
    <xf numFmtId="168" fontId="95" fillId="27" borderId="14" xfId="323" applyNumberFormat="1" applyFont="1" applyFill="1" applyBorder="1" applyAlignment="1">
      <alignment horizontal="center" vertical="center"/>
    </xf>
    <xf numFmtId="168" fontId="95" fillId="27" borderId="0" xfId="323" applyNumberFormat="1" applyFont="1" applyFill="1" applyBorder="1" applyAlignment="1">
      <alignment horizontal="center" vertical="center"/>
    </xf>
    <xf numFmtId="175" fontId="89" fillId="0" borderId="0" xfId="0" applyFont="1"/>
    <xf numFmtId="168" fontId="63" fillId="27" borderId="0" xfId="323" applyNumberFormat="1" applyFont="1" applyFill="1" applyBorder="1" applyAlignment="1">
      <alignment horizontal="center"/>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8" fontId="48" fillId="27" borderId="13" xfId="0" applyNumberFormat="1" applyFont="1" applyFill="1" applyBorder="1" applyAlignment="1">
      <alignment horizontal="center" vertical="center" wrapText="1"/>
    </xf>
    <xf numFmtId="168" fontId="48" fillId="27" borderId="23" xfId="0" applyNumberFormat="1" applyFont="1" applyFill="1" applyBorder="1" applyAlignment="1">
      <alignment horizontal="center" vertical="center" wrapText="1"/>
    </xf>
    <xf numFmtId="168" fontId="63" fillId="27" borderId="0" xfId="323" applyNumberFormat="1" applyFont="1" applyFill="1" applyBorder="1" applyAlignment="1">
      <alignment horizontal="center" vertical="center"/>
    </xf>
    <xf numFmtId="175" fontId="0" fillId="0" borderId="0" xfId="0" applyAlignment="1">
      <alignment horizontal="center"/>
    </xf>
    <xf numFmtId="41" fontId="47" fillId="0" borderId="0" xfId="0" applyNumberFormat="1" applyFont="1" applyAlignment="1">
      <alignment vertical="center"/>
    </xf>
    <xf numFmtId="175" fontId="0" fillId="0" borderId="0" xfId="0" applyAlignment="1">
      <alignment horizontal="right" vertical="center"/>
    </xf>
    <xf numFmtId="10" fontId="51" fillId="0" borderId="0" xfId="551" applyNumberFormat="1" applyFont="1" applyAlignment="1">
      <alignment horizontal="center"/>
    </xf>
    <xf numFmtId="172" fontId="64" fillId="27" borderId="0" xfId="323" applyNumberFormat="1" applyFont="1" applyFill="1" applyBorder="1"/>
    <xf numFmtId="172" fontId="64" fillId="27" borderId="24" xfId="323" applyNumberFormat="1" applyFont="1" applyFill="1" applyBorder="1"/>
    <xf numFmtId="1" fontId="65" fillId="27" borderId="20" xfId="347" applyNumberFormat="1" applyFont="1" applyFill="1" applyBorder="1" applyAlignment="1">
      <alignment horizontal="center" vertical="center"/>
    </xf>
    <xf numFmtId="49" fontId="112" fillId="27" borderId="13" xfId="0" applyNumberFormat="1" applyFont="1" applyFill="1" applyBorder="1" applyAlignment="1">
      <alignment horizontal="center" vertical="center" wrapText="1"/>
    </xf>
    <xf numFmtId="168" fontId="112" fillId="27" borderId="23" xfId="0" applyNumberFormat="1" applyFont="1" applyFill="1" applyBorder="1" applyAlignment="1">
      <alignment horizontal="center" vertical="center" wrapText="1"/>
    </xf>
    <xf numFmtId="168" fontId="112" fillId="27" borderId="13" xfId="0" applyNumberFormat="1" applyFont="1" applyFill="1" applyBorder="1" applyAlignment="1">
      <alignment horizontal="center" vertical="center" wrapText="1"/>
    </xf>
    <xf numFmtId="172" fontId="112" fillId="27" borderId="23" xfId="0" applyNumberFormat="1" applyFont="1" applyFill="1" applyBorder="1" applyAlignment="1">
      <alignment horizontal="center" vertical="center"/>
    </xf>
    <xf numFmtId="172" fontId="112" fillId="27" borderId="16" xfId="0" applyNumberFormat="1" applyFont="1" applyFill="1" applyBorder="1" applyAlignment="1">
      <alignment horizontal="center" vertical="center"/>
    </xf>
    <xf numFmtId="49" fontId="112" fillId="27" borderId="13" xfId="0" applyNumberFormat="1" applyFont="1" applyFill="1" applyBorder="1" applyAlignment="1">
      <alignment horizontal="center" vertical="center"/>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49" fontId="112" fillId="27" borderId="19" xfId="0" applyNumberFormat="1" applyFont="1" applyFill="1" applyBorder="1" applyAlignment="1">
      <alignment horizontal="center"/>
    </xf>
    <xf numFmtId="168" fontId="89" fillId="27" borderId="0" xfId="323" applyNumberFormat="1" applyFont="1" applyFill="1" applyBorder="1" applyAlignment="1">
      <alignment horizontal="center"/>
    </xf>
    <xf numFmtId="168" fontId="112" fillId="27" borderId="19" xfId="323" applyNumberFormat="1" applyFont="1" applyFill="1" applyBorder="1" applyAlignment="1">
      <alignment horizontal="center"/>
    </xf>
    <xf numFmtId="172" fontId="112" fillId="27" borderId="0" xfId="323" applyNumberFormat="1" applyFont="1" applyFill="1" applyBorder="1" applyAlignment="1">
      <alignment horizontal="center"/>
    </xf>
    <xf numFmtId="168" fontId="95"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8" fontId="48" fillId="27" borderId="19" xfId="323" applyNumberFormat="1" applyFont="1" applyFill="1" applyBorder="1" applyAlignment="1">
      <alignment horizontal="center"/>
    </xf>
    <xf numFmtId="49" fontId="95" fillId="27" borderId="13" xfId="0" applyNumberFormat="1" applyFont="1" applyFill="1" applyBorder="1" applyAlignment="1">
      <alignment horizontal="center" vertical="center" wrapText="1"/>
    </xf>
    <xf numFmtId="49" fontId="95" fillId="27" borderId="16" xfId="0" applyNumberFormat="1" applyFont="1" applyFill="1" applyBorder="1" applyAlignment="1">
      <alignment horizontal="center" vertical="center" wrapText="1"/>
    </xf>
    <xf numFmtId="168" fontId="95" fillId="27" borderId="19" xfId="0" applyNumberFormat="1" applyFont="1" applyFill="1" applyBorder="1" applyAlignment="1">
      <alignment horizontal="left" vertical="center" wrapText="1"/>
    </xf>
    <xf numFmtId="168" fontId="95" fillId="27" borderId="19" xfId="0" applyNumberFormat="1" applyFont="1" applyFill="1" applyBorder="1" applyAlignment="1">
      <alignment horizontal="center" vertical="center" wrapText="1"/>
    </xf>
    <xf numFmtId="168" fontId="95" fillId="27" borderId="23" xfId="0" applyNumberFormat="1" applyFont="1" applyFill="1" applyBorder="1" applyAlignment="1">
      <alignment horizontal="center" vertical="center" wrapText="1"/>
    </xf>
    <xf numFmtId="168" fontId="95" fillId="27" borderId="13" xfId="0" applyNumberFormat="1" applyFont="1" applyFill="1" applyBorder="1" applyAlignment="1">
      <alignment horizontal="center" vertical="center" wrapText="1"/>
    </xf>
    <xf numFmtId="172" fontId="48" fillId="27" borderId="19" xfId="323" applyNumberFormat="1" applyFont="1" applyFill="1" applyBorder="1" applyAlignment="1">
      <alignment horizontal="right"/>
    </xf>
    <xf numFmtId="172" fontId="48" fillId="27" borderId="13" xfId="0" applyNumberFormat="1" applyFont="1" applyFill="1" applyBorder="1" applyAlignment="1">
      <alignment horizontal="right" vertical="center" wrapText="1"/>
    </xf>
    <xf numFmtId="3" fontId="60" fillId="27" borderId="24" xfId="328" applyNumberFormat="1" applyFont="1" applyFill="1" applyBorder="1" applyAlignment="1">
      <alignment horizontal="center" vertical="center"/>
    </xf>
    <xf numFmtId="175" fontId="80" fillId="0" borderId="0" xfId="0" applyFont="1" applyFill="1" applyBorder="1" applyAlignment="1">
      <alignment horizontal="center" vertical="center" wrapText="1"/>
    </xf>
    <xf numFmtId="175" fontId="0" fillId="0" borderId="0" xfId="0" applyAlignment="1">
      <alignment horizontal="left"/>
    </xf>
    <xf numFmtId="0" fontId="43" fillId="0" borderId="0" xfId="919" applyAlignment="1">
      <alignment horizontal="center"/>
    </xf>
    <xf numFmtId="172" fontId="43" fillId="0" borderId="0" xfId="1123" applyNumberFormat="1" applyAlignment="1">
      <alignment horizontal="center"/>
    </xf>
    <xf numFmtId="168" fontId="64" fillId="27" borderId="23" xfId="0" applyNumberFormat="1" applyFont="1" applyFill="1" applyBorder="1" applyAlignment="1">
      <alignment horizontal="right" vertical="center" wrapText="1"/>
    </xf>
    <xf numFmtId="168" fontId="60" fillId="27" borderId="0" xfId="0" applyNumberFormat="1" applyFont="1" applyFill="1" applyBorder="1" applyAlignment="1" applyProtection="1">
      <alignment horizontal="right" vertical="center"/>
    </xf>
    <xf numFmtId="175" fontId="70" fillId="27" borderId="0" xfId="0" applyFont="1" applyFill="1" applyBorder="1" applyAlignment="1">
      <alignment horizontal="right" vertical="center"/>
    </xf>
    <xf numFmtId="172"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5" fontId="70" fillId="27" borderId="0" xfId="0" applyNumberFormat="1" applyFont="1" applyFill="1" applyBorder="1" applyAlignment="1">
      <alignment horizontal="right" vertical="center"/>
    </xf>
    <xf numFmtId="43" fontId="49" fillId="27" borderId="0" xfId="551" applyNumberFormat="1" applyFont="1" applyFill="1" applyBorder="1" applyAlignment="1">
      <alignment vertical="center"/>
    </xf>
    <xf numFmtId="43" fontId="130" fillId="0" borderId="0" xfId="0" applyNumberFormat="1" applyFont="1" applyAlignment="1">
      <alignment vertical="center"/>
    </xf>
    <xf numFmtId="181"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30"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58" fillId="27" borderId="19" xfId="0" applyNumberFormat="1" applyFont="1" applyFill="1" applyBorder="1" applyAlignment="1">
      <alignment horizontal="right" vertical="center"/>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5" fontId="77" fillId="27" borderId="21" xfId="388" applyFont="1" applyFill="1" applyBorder="1" applyAlignment="1">
      <alignment horizontal="center" vertical="center" wrapText="1"/>
    </xf>
    <xf numFmtId="175" fontId="77" fillId="27" borderId="25" xfId="0" applyFont="1" applyFill="1" applyBorder="1" applyAlignment="1">
      <alignment horizontal="center" vertical="center" wrapText="1"/>
    </xf>
    <xf numFmtId="172" fontId="77" fillId="27" borderId="15" xfId="0" applyNumberFormat="1" applyFont="1" applyFill="1" applyBorder="1" applyAlignment="1"/>
    <xf numFmtId="172" fontId="77" fillId="27" borderId="16" xfId="0" applyNumberFormat="1" applyFont="1" applyFill="1" applyBorder="1" applyAlignment="1"/>
    <xf numFmtId="3" fontId="92" fillId="0" borderId="0" xfId="392" applyNumberFormat="1" applyFont="1" applyFill="1" applyBorder="1" applyAlignment="1">
      <alignment horizontal="center" vertical="center"/>
    </xf>
    <xf numFmtId="172" fontId="96" fillId="0" borderId="24" xfId="392" applyNumberFormat="1" applyFont="1" applyFill="1" applyBorder="1" applyAlignment="1">
      <alignment horizontal="center" vertical="center"/>
    </xf>
    <xf numFmtId="172" fontId="96" fillId="0" borderId="0" xfId="626" applyNumberFormat="1" applyFont="1" applyFill="1" applyBorder="1" applyAlignment="1">
      <alignment horizontal="center" vertical="center"/>
    </xf>
    <xf numFmtId="10" fontId="96" fillId="0" borderId="0" xfId="626" applyNumberFormat="1" applyFont="1" applyFill="1" applyBorder="1" applyAlignment="1">
      <alignment horizontal="center" vertical="center"/>
    </xf>
    <xf numFmtId="10" fontId="96" fillId="0" borderId="24" xfId="626" applyNumberFormat="1" applyFont="1" applyFill="1" applyBorder="1" applyAlignment="1">
      <alignment horizontal="center" vertical="center"/>
    </xf>
    <xf numFmtId="0" fontId="91" fillId="0" borderId="0" xfId="626" applyFont="1" applyAlignment="1">
      <alignment vertical="center"/>
    </xf>
    <xf numFmtId="172" fontId="91" fillId="0" borderId="0" xfId="551" applyNumberFormat="1" applyFont="1" applyAlignment="1">
      <alignment vertical="center"/>
    </xf>
    <xf numFmtId="172" fontId="91" fillId="0" borderId="0" xfId="626" applyNumberFormat="1" applyFont="1" applyAlignment="1">
      <alignment vertical="center"/>
    </xf>
    <xf numFmtId="10" fontId="91" fillId="0" borderId="0" xfId="626" applyNumberFormat="1" applyFont="1" applyAlignment="1">
      <alignment vertical="center"/>
    </xf>
    <xf numFmtId="172" fontId="96" fillId="0" borderId="18" xfId="392" applyNumberFormat="1" applyFont="1" applyFill="1" applyBorder="1" applyAlignment="1">
      <alignment horizontal="center" vertical="center"/>
    </xf>
    <xf numFmtId="172" fontId="96" fillId="0" borderId="22" xfId="392" applyNumberFormat="1" applyFont="1" applyFill="1" applyBorder="1" applyAlignment="1">
      <alignment horizontal="center" vertical="center"/>
    </xf>
    <xf numFmtId="172" fontId="96" fillId="0" borderId="11" xfId="626" applyNumberFormat="1" applyFont="1" applyFill="1" applyBorder="1" applyAlignment="1">
      <alignment horizontal="center" vertical="center"/>
    </xf>
    <xf numFmtId="10" fontId="96" fillId="0" borderId="11" xfId="626" applyNumberFormat="1" applyFont="1" applyFill="1" applyBorder="1" applyAlignment="1">
      <alignment horizontal="center" vertical="center"/>
    </xf>
    <xf numFmtId="10" fontId="96" fillId="0" borderId="22" xfId="626" applyNumberFormat="1" applyFont="1" applyFill="1" applyBorder="1" applyAlignment="1">
      <alignment horizontal="center" vertical="center"/>
    </xf>
    <xf numFmtId="172" fontId="71" fillId="0" borderId="0" xfId="551" applyNumberFormat="1" applyFont="1" applyAlignment="1">
      <alignment vertical="center"/>
    </xf>
    <xf numFmtId="174" fontId="78" fillId="0" borderId="12" xfId="0" applyNumberFormat="1" applyFont="1" applyFill="1" applyBorder="1" applyAlignment="1" applyProtection="1">
      <alignment horizontal="center" vertical="center"/>
    </xf>
    <xf numFmtId="174" fontId="78" fillId="0" borderId="25" xfId="0" applyNumberFormat="1" applyFont="1" applyFill="1" applyBorder="1" applyAlignment="1" applyProtection="1">
      <alignment horizontal="center" vertical="center"/>
    </xf>
    <xf numFmtId="174" fontId="78" fillId="0" borderId="0" xfId="0" applyNumberFormat="1" applyFont="1" applyFill="1" applyBorder="1" applyAlignment="1" applyProtection="1">
      <alignment horizontal="center" vertical="center"/>
    </xf>
    <xf numFmtId="174" fontId="78" fillId="0" borderId="24" xfId="0" applyNumberFormat="1" applyFont="1" applyFill="1" applyBorder="1" applyAlignment="1" applyProtection="1">
      <alignment horizontal="center" vertical="center"/>
    </xf>
    <xf numFmtId="174" fontId="78" fillId="27" borderId="0" xfId="0" applyNumberFormat="1" applyFont="1" applyFill="1" applyBorder="1" applyAlignment="1" applyProtection="1">
      <alignment horizontal="center" vertical="center"/>
    </xf>
    <xf numFmtId="174" fontId="78" fillId="27" borderId="24" xfId="0" applyNumberFormat="1" applyFont="1" applyFill="1" applyBorder="1" applyAlignment="1" applyProtection="1">
      <alignment horizontal="center" vertical="center"/>
    </xf>
    <xf numFmtId="168" fontId="78" fillId="27" borderId="12" xfId="323" applyNumberFormat="1" applyFont="1" applyFill="1" applyBorder="1" applyAlignment="1">
      <alignment horizontal="center" vertical="center"/>
    </xf>
    <xf numFmtId="168" fontId="77" fillId="27" borderId="17" xfId="323" applyNumberFormat="1" applyFont="1" applyFill="1" applyBorder="1" applyAlignment="1">
      <alignment horizontal="center" vertical="center"/>
    </xf>
    <xf numFmtId="172" fontId="79" fillId="0" borderId="21" xfId="336" applyNumberFormat="1" applyFont="1" applyFill="1" applyBorder="1" applyAlignment="1">
      <alignment horizontal="center"/>
    </xf>
    <xf numFmtId="172" fontId="79" fillId="0" borderId="20" xfId="336" applyNumberFormat="1" applyFont="1" applyFill="1" applyBorder="1" applyAlignment="1">
      <alignment horizontal="center"/>
    </xf>
    <xf numFmtId="172" fontId="79" fillId="0" borderId="18" xfId="336" applyNumberFormat="1" applyFont="1" applyFill="1" applyBorder="1" applyAlignment="1">
      <alignment horizontal="center"/>
    </xf>
    <xf numFmtId="172" fontId="69" fillId="0" borderId="22" xfId="0" applyNumberFormat="1" applyFont="1" applyFill="1" applyBorder="1" applyAlignment="1">
      <alignment horizontal="center"/>
    </xf>
    <xf numFmtId="175" fontId="0" fillId="0" borderId="0" xfId="0" applyAlignment="1">
      <alignment horizont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5" fontId="83" fillId="0" borderId="0" xfId="0" applyFont="1" applyFill="1" applyBorder="1" applyAlignment="1">
      <alignment horizontal="center" vertical="center" wrapText="1"/>
    </xf>
    <xf numFmtId="175" fontId="77" fillId="27" borderId="13" xfId="0" applyNumberFormat="1" applyFont="1" applyFill="1" applyBorder="1" applyAlignment="1">
      <alignment horizontal="center" vertical="center" wrapText="1"/>
    </xf>
    <xf numFmtId="175" fontId="77" fillId="27" borderId="17" xfId="0" applyFont="1" applyFill="1" applyBorder="1" applyAlignment="1">
      <alignment horizontal="center" vertical="center" wrapText="1"/>
    </xf>
    <xf numFmtId="49" fontId="64" fillId="0" borderId="13" xfId="0" applyNumberFormat="1" applyFont="1" applyFill="1" applyBorder="1" applyAlignment="1">
      <alignment horizontal="center" wrapText="1"/>
    </xf>
    <xf numFmtId="175" fontId="77" fillId="27" borderId="23" xfId="336" applyNumberFormat="1" applyFont="1" applyFill="1" applyBorder="1" applyAlignment="1">
      <alignment horizontal="center" vertical="center" wrapText="1"/>
    </xf>
    <xf numFmtId="172" fontId="64" fillId="27" borderId="0" xfId="323" applyNumberFormat="1" applyFont="1" applyFill="1" applyBorder="1" applyAlignment="1">
      <alignment horizontal="right"/>
    </xf>
    <xf numFmtId="172" fontId="64" fillId="27" borderId="24" xfId="323" applyNumberFormat="1" applyFont="1" applyFill="1" applyBorder="1" applyAlignment="1">
      <alignment horizontal="right"/>
    </xf>
    <xf numFmtId="168"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3" fontId="62" fillId="27" borderId="13" xfId="394" applyNumberFormat="1" applyFont="1" applyFill="1" applyBorder="1" applyAlignment="1">
      <alignment horizontal="center" vertical="center" wrapText="1"/>
    </xf>
    <xf numFmtId="2" fontId="62" fillId="27" borderId="19" xfId="394" applyNumberFormat="1" applyFont="1" applyFill="1" applyBorder="1" applyAlignment="1">
      <alignment horizontal="center"/>
    </xf>
    <xf numFmtId="172" fontId="0" fillId="0" borderId="0" xfId="551" applyNumberFormat="1" applyFont="1" applyAlignment="1">
      <alignment horizontal="right"/>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98" fontId="0" fillId="0" borderId="0" xfId="0" applyNumberFormat="1" applyBorder="1"/>
    <xf numFmtId="181" fontId="43" fillId="0" borderId="0" xfId="388" applyNumberFormat="1" applyFont="1"/>
    <xf numFmtId="172"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2"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181"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7" fillId="27" borderId="13" xfId="0" applyNumberFormat="1" applyFont="1" applyFill="1" applyBorder="1" applyAlignment="1">
      <alignment horizontal="center" vertical="center"/>
    </xf>
    <xf numFmtId="168" fontId="77" fillId="27" borderId="17" xfId="323" applyNumberFormat="1" applyFont="1" applyFill="1" applyBorder="1" applyAlignment="1">
      <alignment vertical="center"/>
    </xf>
    <xf numFmtId="197" fontId="77" fillId="27" borderId="23" xfId="0" applyNumberFormat="1" applyFont="1" applyFill="1" applyBorder="1" applyAlignment="1">
      <alignment horizontal="center" vertical="center"/>
    </xf>
    <xf numFmtId="172" fontId="77" fillId="27" borderId="23" xfId="0" applyNumberFormat="1" applyFont="1" applyFill="1" applyBorder="1" applyAlignment="1">
      <alignment horizontal="center" vertical="center"/>
    </xf>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5" fontId="59" fillId="0" borderId="0" xfId="0" applyFont="1" applyBorder="1" applyAlignment="1">
      <alignment vertical="center"/>
    </xf>
    <xf numFmtId="175"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72"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175" fontId="60" fillId="0" borderId="0" xfId="0" applyNumberFormat="1" applyFont="1" applyFill="1" applyBorder="1" applyAlignment="1" applyProtection="1"/>
    <xf numFmtId="175"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68" fontId="87" fillId="27" borderId="0" xfId="0" applyNumberFormat="1" applyFont="1" applyFill="1" applyBorder="1" applyAlignment="1">
      <alignment horizontal="center" vertical="center" wrapText="1"/>
    </xf>
    <xf numFmtId="175"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1" fontId="63" fillId="0" borderId="0" xfId="0" applyNumberFormat="1" applyFont="1" applyAlignment="1">
      <alignment horizontal="center" vertical="center"/>
    </xf>
    <xf numFmtId="2" fontId="62" fillId="27" borderId="24" xfId="394" applyNumberFormat="1" applyFont="1" applyFill="1" applyBorder="1" applyAlignment="1">
      <alignment horizontal="right"/>
    </xf>
    <xf numFmtId="2" fontId="62" fillId="27" borderId="22" xfId="394" applyNumberFormat="1" applyFont="1" applyFill="1" applyBorder="1" applyAlignment="1">
      <alignment horizontal="right"/>
    </xf>
    <xf numFmtId="173" fontId="57" fillId="0" borderId="0" xfId="0" applyNumberFormat="1" applyFont="1" applyFill="1" applyBorder="1" applyAlignment="1">
      <alignment vertical="center"/>
    </xf>
    <xf numFmtId="175" fontId="57" fillId="0" borderId="0" xfId="0" applyFont="1" applyAlignment="1">
      <alignment vertical="center"/>
    </xf>
    <xf numFmtId="0" fontId="64" fillId="0" borderId="0" xfId="743" applyFont="1" applyBorder="1" applyAlignment="1">
      <alignment horizontal="center"/>
    </xf>
    <xf numFmtId="0" fontId="65" fillId="0" borderId="19" xfId="323" applyNumberFormat="1" applyFont="1" applyFill="1" applyBorder="1" applyAlignment="1">
      <alignment horizontal="center" vertical="center"/>
    </xf>
    <xf numFmtId="40" fontId="65" fillId="0" borderId="0" xfId="323" applyNumberFormat="1" applyFont="1" applyFill="1" applyBorder="1" applyAlignment="1"/>
    <xf numFmtId="40" fontId="65" fillId="0" borderId="24" xfId="323" applyNumberFormat="1" applyFont="1" applyFill="1" applyBorder="1" applyAlignment="1"/>
    <xf numFmtId="175" fontId="57" fillId="0" borderId="0" xfId="0" applyFont="1" applyFill="1" applyAlignment="1"/>
    <xf numFmtId="43" fontId="51" fillId="0" borderId="18" xfId="323" applyFont="1" applyFill="1" applyBorder="1" applyAlignment="1">
      <alignment horizontal="center"/>
    </xf>
    <xf numFmtId="175" fontId="70" fillId="0" borderId="0" xfId="442" applyFont="1" applyAlignment="1">
      <alignment vertical="center"/>
    </xf>
    <xf numFmtId="175" fontId="77" fillId="27" borderId="13" xfId="388" applyNumberFormat="1" applyFont="1" applyFill="1" applyBorder="1" applyAlignment="1">
      <alignment horizontal="center" vertical="center"/>
    </xf>
    <xf numFmtId="175" fontId="77" fillId="27" borderId="16" xfId="388" applyFont="1" applyFill="1" applyBorder="1" applyAlignment="1">
      <alignment horizontal="center" vertical="center" wrapText="1"/>
    </xf>
    <xf numFmtId="175"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3" fontId="63" fillId="0" borderId="0" xfId="388" applyNumberFormat="1" applyFont="1" applyBorder="1"/>
    <xf numFmtId="181" fontId="63" fillId="0" borderId="0" xfId="0" applyNumberFormat="1" applyFont="1" applyBorder="1"/>
    <xf numFmtId="198" fontId="63" fillId="0" borderId="0" xfId="388" applyNumberFormat="1" applyFont="1" applyBorder="1"/>
    <xf numFmtId="198" fontId="63" fillId="0" borderId="0" xfId="0" applyNumberFormat="1" applyFont="1" applyBorder="1"/>
    <xf numFmtId="181" fontId="63" fillId="0" borderId="0" xfId="388" applyNumberFormat="1" applyFont="1" applyBorder="1"/>
    <xf numFmtId="183"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1" fontId="63" fillId="0" borderId="0" xfId="388" applyNumberFormat="1" applyFont="1"/>
    <xf numFmtId="175" fontId="0" fillId="27" borderId="0" xfId="448" applyFont="1" applyFill="1" applyAlignment="1">
      <alignment vertical="center"/>
    </xf>
    <xf numFmtId="43" fontId="43" fillId="27" borderId="0" xfId="323" applyFont="1" applyFill="1" applyAlignment="1">
      <alignment vertical="center"/>
    </xf>
    <xf numFmtId="175" fontId="43" fillId="27" borderId="0" xfId="448" applyFont="1" applyFill="1" applyAlignment="1">
      <alignment horizontal="center" vertical="center"/>
    </xf>
    <xf numFmtId="181" fontId="43" fillId="0" borderId="0" xfId="448" applyNumberFormat="1" applyFont="1" applyAlignment="1">
      <alignment vertical="center"/>
    </xf>
    <xf numFmtId="175" fontId="43" fillId="0" borderId="0" xfId="448" applyFont="1" applyAlignment="1">
      <alignment vertical="center"/>
    </xf>
    <xf numFmtId="175" fontId="48" fillId="0" borderId="13" xfId="0" applyFont="1" applyFill="1" applyBorder="1" applyAlignment="1">
      <alignment horizontal="center" vertical="center"/>
    </xf>
    <xf numFmtId="0" fontId="48" fillId="0" borderId="19" xfId="0"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8"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5" fontId="79"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68" fontId="49" fillId="27" borderId="0" xfId="323" applyNumberFormat="1" applyFont="1" applyFill="1" applyBorder="1" applyAlignment="1">
      <alignment horizont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3" fontId="131" fillId="0" borderId="0" xfId="0" applyNumberFormat="1" applyFont="1" applyFill="1" applyBorder="1" applyAlignment="1">
      <alignment horizontal="center"/>
    </xf>
    <xf numFmtId="175" fontId="51" fillId="0" borderId="0" xfId="0" applyNumberFormat="1" applyFont="1"/>
    <xf numFmtId="175" fontId="51" fillId="0" borderId="0" xfId="0" applyFont="1" applyFill="1" applyBorder="1"/>
    <xf numFmtId="175" fontId="62" fillId="0" borderId="0" xfId="0" applyFont="1"/>
    <xf numFmtId="3" fontId="92" fillId="27" borderId="0" xfId="392" applyNumberFormat="1" applyFont="1" applyFill="1" applyBorder="1" applyAlignment="1">
      <alignment horizontal="center" vertical="center"/>
    </xf>
    <xf numFmtId="3" fontId="92"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5" fontId="43" fillId="0" borderId="0" xfId="442" applyFont="1" applyAlignment="1">
      <alignment horizontal="center" vertical="center"/>
    </xf>
    <xf numFmtId="43" fontId="32" fillId="27" borderId="0" xfId="336" applyFont="1" applyFill="1" applyBorder="1" applyAlignment="1">
      <alignment horizontal="center" vertical="center"/>
    </xf>
    <xf numFmtId="175" fontId="43" fillId="0" borderId="0" xfId="442" applyFont="1" applyAlignment="1">
      <alignment vertical="center"/>
    </xf>
    <xf numFmtId="10" fontId="79" fillId="27" borderId="19" xfId="391" applyNumberFormat="1" applyFont="1" applyFill="1" applyBorder="1" applyAlignment="1">
      <alignment horizontal="center" vertical="center"/>
    </xf>
    <xf numFmtId="43" fontId="132" fillId="27" borderId="20" xfId="336" applyFont="1" applyFill="1" applyBorder="1" applyAlignment="1">
      <alignment horizontal="left" vertical="center"/>
    </xf>
    <xf numFmtId="43" fontId="132" fillId="27" borderId="13" xfId="336" applyFont="1" applyFill="1" applyBorder="1" applyAlignment="1">
      <alignment horizontal="left" vertical="center"/>
    </xf>
    <xf numFmtId="43" fontId="132" fillId="27" borderId="15" xfId="336" applyFont="1" applyFill="1" applyBorder="1" applyAlignment="1">
      <alignment horizontal="center" vertical="center"/>
    </xf>
    <xf numFmtId="43" fontId="132" fillId="27" borderId="13" xfId="336" applyFont="1" applyFill="1" applyBorder="1" applyAlignment="1">
      <alignment horizontal="center" vertical="center"/>
    </xf>
    <xf numFmtId="168" fontId="77" fillId="27" borderId="13" xfId="336" applyNumberFormat="1" applyFont="1" applyFill="1" applyBorder="1" applyAlignment="1">
      <alignment horizontal="center" vertical="center" wrapText="1"/>
    </xf>
    <xf numFmtId="168" fontId="49" fillId="27" borderId="20" xfId="323" applyNumberFormat="1" applyFont="1" applyFill="1" applyBorder="1" applyAlignment="1">
      <alignment horizontal="center" vertical="center"/>
    </xf>
    <xf numFmtId="43" fontId="65" fillId="27" borderId="13" xfId="394" applyNumberFormat="1" applyFont="1" applyFill="1" applyBorder="1" applyAlignment="1">
      <alignment horizontal="center" vertical="center" wrapText="1"/>
    </xf>
    <xf numFmtId="2" fontId="65" fillId="27" borderId="19" xfId="394" applyNumberFormat="1" applyFont="1" applyFill="1" applyBorder="1" applyAlignment="1">
      <alignment horizontal="center"/>
    </xf>
    <xf numFmtId="17" fontId="65" fillId="27" borderId="0" xfId="394" applyNumberFormat="1" applyFont="1" applyFill="1" applyBorder="1" applyAlignment="1">
      <alignment horizontal="center"/>
    </xf>
    <xf numFmtId="175" fontId="77" fillId="0" borderId="0" xfId="0" applyFont="1" applyFill="1" applyBorder="1" applyAlignment="1">
      <alignment horizontal="center" vertical="center" wrapText="1"/>
    </xf>
    <xf numFmtId="0" fontId="57" fillId="0" borderId="0" xfId="579" applyFont="1" applyAlignment="1">
      <alignment vertical="center"/>
    </xf>
    <xf numFmtId="183" fontId="78" fillId="0" borderId="0" xfId="1094" applyFont="1" applyFill="1" applyBorder="1" applyAlignment="1">
      <alignment vertical="center"/>
    </xf>
    <xf numFmtId="183" fontId="43" fillId="0" borderId="0" xfId="1094" applyFill="1" applyBorder="1" applyAlignment="1">
      <alignment vertical="center"/>
    </xf>
    <xf numFmtId="10" fontId="78" fillId="0" borderId="0" xfId="1094" applyNumberFormat="1" applyFont="1" applyFill="1" applyBorder="1" applyAlignment="1">
      <alignment vertical="center"/>
    </xf>
    <xf numFmtId="183" fontId="52" fillId="0" borderId="0" xfId="1094" applyNumberFormat="1" applyFont="1" applyFill="1" applyBorder="1" applyAlignment="1">
      <alignment horizontal="center" vertical="center"/>
    </xf>
    <xf numFmtId="9" fontId="47" fillId="0" borderId="0" xfId="551" applyNumberFormat="1" applyFont="1"/>
    <xf numFmtId="168" fontId="48" fillId="0" borderId="19" xfId="323" applyNumberFormat="1" applyFont="1" applyFill="1" applyBorder="1" applyAlignment="1">
      <alignment horizontal="center"/>
    </xf>
    <xf numFmtId="168" fontId="77" fillId="0" borderId="13" xfId="323" applyNumberFormat="1" applyFont="1" applyFill="1" applyBorder="1" applyAlignment="1">
      <alignment horizontal="center" vertical="center"/>
    </xf>
    <xf numFmtId="172" fontId="48" fillId="0" borderId="0" xfId="0" applyNumberFormat="1" applyFont="1" applyFill="1" applyBorder="1" applyAlignment="1">
      <alignment horizontal="right"/>
    </xf>
    <xf numFmtId="172" fontId="48" fillId="0" borderId="24" xfId="0" applyNumberFormat="1" applyFont="1" applyFill="1" applyBorder="1" applyAlignment="1">
      <alignment horizontal="right"/>
    </xf>
    <xf numFmtId="172" fontId="48" fillId="27" borderId="0" xfId="0" applyNumberFormat="1" applyFont="1" applyFill="1" applyBorder="1" applyAlignment="1">
      <alignment horizontal="right"/>
    </xf>
    <xf numFmtId="172" fontId="48" fillId="27" borderId="24" xfId="0" applyNumberFormat="1" applyFont="1" applyFill="1" applyBorder="1" applyAlignment="1">
      <alignment horizontal="right"/>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5" fontId="47" fillId="0" borderId="0" xfId="0" applyNumberFormat="1" applyFont="1" applyBorder="1"/>
    <xf numFmtId="10" fontId="78" fillId="27" borderId="24"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8" fontId="64" fillId="27" borderId="19" xfId="0" applyNumberFormat="1" applyFont="1" applyFill="1" applyBorder="1" applyAlignment="1">
      <alignment horizontal="right" vertical="center" wrapText="1"/>
    </xf>
    <xf numFmtId="168"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5"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5" fontId="0" fillId="27" borderId="0" xfId="0" applyFont="1" applyFill="1" applyBorder="1"/>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22" xfId="336" applyNumberFormat="1" applyFont="1" applyFill="1" applyBorder="1" applyAlignment="1">
      <alignment horizontal="center"/>
    </xf>
    <xf numFmtId="3" fontId="78" fillId="27" borderId="22" xfId="328" applyNumberFormat="1" applyFont="1" applyFill="1" applyBorder="1" applyAlignment="1">
      <alignment horizontal="center" vertical="center"/>
    </xf>
    <xf numFmtId="3" fontId="77" fillId="27" borderId="18" xfId="328" applyNumberFormat="1" applyFont="1" applyFill="1" applyBorder="1" applyAlignment="1">
      <alignment horizontal="center" vertical="center"/>
    </xf>
    <xf numFmtId="168" fontId="78" fillId="27" borderId="21" xfId="323" applyNumberFormat="1" applyFont="1" applyFill="1" applyBorder="1" applyAlignment="1">
      <alignment horizontal="right" vertical="center"/>
    </xf>
    <xf numFmtId="168" fontId="78" fillId="27" borderId="12" xfId="323" applyNumberFormat="1" applyFont="1" applyFill="1" applyBorder="1" applyAlignment="1">
      <alignment horizontal="right" vertical="center"/>
    </xf>
    <xf numFmtId="168" fontId="78" fillId="27" borderId="25" xfId="323" applyNumberFormat="1" applyFont="1" applyFill="1" applyBorder="1" applyAlignment="1">
      <alignment horizontal="right" vertical="center"/>
    </xf>
    <xf numFmtId="175" fontId="43" fillId="27" borderId="0" xfId="388" applyFont="1" applyFill="1" applyBorder="1"/>
    <xf numFmtId="168" fontId="92" fillId="27" borderId="18" xfId="323" applyNumberFormat="1" applyFont="1" applyFill="1" applyBorder="1" applyAlignment="1">
      <alignment horizontal="center" vertical="center"/>
    </xf>
    <xf numFmtId="172" fontId="77" fillId="27" borderId="0" xfId="551" applyNumberFormat="1" applyFont="1" applyFill="1" applyBorder="1" applyAlignment="1" applyProtection="1">
      <alignment horizontal="center"/>
    </xf>
    <xf numFmtId="172" fontId="77" fillId="27" borderId="24" xfId="551" applyNumberFormat="1" applyFont="1" applyFill="1" applyBorder="1" applyAlignment="1" applyProtection="1">
      <alignment horizontal="center"/>
    </xf>
    <xf numFmtId="175" fontId="84" fillId="0" borderId="20" xfId="0" applyFont="1" applyFill="1" applyBorder="1" applyAlignment="1">
      <alignment horizontal="center" vertical="center" wrapText="1"/>
    </xf>
    <xf numFmtId="175" fontId="84" fillId="0" borderId="0" xfId="0" applyFont="1" applyFill="1" applyBorder="1" applyAlignment="1">
      <alignment horizontal="center" vertical="center" wrapText="1"/>
    </xf>
    <xf numFmtId="175" fontId="84" fillId="0" borderId="17" xfId="0" applyFont="1" applyFill="1" applyBorder="1" applyAlignment="1">
      <alignment horizontal="center" vertical="center" wrapText="1"/>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175"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2" fontId="65" fillId="27" borderId="13" xfId="551"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175" fontId="52" fillId="0" borderId="13" xfId="0" applyNumberFormat="1" applyFont="1" applyFill="1" applyBorder="1" applyAlignment="1">
      <alignment horizontal="center" vertical="center"/>
    </xf>
    <xf numFmtId="175" fontId="52" fillId="0" borderId="1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5"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49" fontId="64" fillId="0" borderId="15" xfId="0" applyNumberFormat="1" applyFont="1" applyFill="1" applyBorder="1" applyAlignment="1">
      <alignment horizontal="center" vertical="center" wrapText="1"/>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17" fontId="65" fillId="0" borderId="14" xfId="0" applyNumberFormat="1" applyFont="1" applyFill="1" applyBorder="1" applyAlignment="1" applyProtection="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0" fontId="43"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1" fillId="27" borderId="0" xfId="0" applyFont="1" applyFill="1" applyBorder="1" applyAlignment="1">
      <alignment horizontal="center"/>
    </xf>
    <xf numFmtId="175"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8" fontId="77" fillId="27" borderId="20" xfId="0" applyNumberFormat="1" applyFont="1" applyFill="1" applyBorder="1" applyAlignment="1">
      <alignment horizontal="center" wrapText="1"/>
    </xf>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8" fontId="57" fillId="0" borderId="0" xfId="323" applyNumberFormat="1" applyFont="1" applyFill="1" applyBorder="1" applyAlignment="1">
      <alignment horizontal="center" vertical="center"/>
    </xf>
    <xf numFmtId="172" fontId="57" fillId="0" borderId="0" xfId="0" applyNumberFormat="1" applyFont="1" applyFill="1" applyBorder="1" applyAlignment="1">
      <alignment horizontal="center" vertical="center"/>
    </xf>
    <xf numFmtId="172" fontId="57" fillId="0" borderId="24" xfId="0" applyNumberFormat="1" applyFont="1" applyFill="1" applyBorder="1" applyAlignment="1">
      <alignment horizontal="center" vertical="center"/>
    </xf>
    <xf numFmtId="172" fontId="64" fillId="0" borderId="23" xfId="0" applyNumberFormat="1" applyFont="1" applyFill="1" applyBorder="1" applyAlignment="1">
      <alignment horizontal="center" vertical="center"/>
    </xf>
    <xf numFmtId="172" fontId="64" fillId="0" borderId="16"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5" fillId="27" borderId="13" xfId="0" applyNumberFormat="1" applyFont="1" applyFill="1" applyBorder="1" applyAlignment="1">
      <alignment horizontal="center" vertical="center" wrapText="1"/>
    </xf>
    <xf numFmtId="10" fontId="64" fillId="27" borderId="16" xfId="0" applyNumberFormat="1" applyFont="1" applyFill="1" applyBorder="1" applyAlignment="1">
      <alignment horizontal="center" vertical="center"/>
    </xf>
    <xf numFmtId="172" fontId="63" fillId="27" borderId="20" xfId="0" applyNumberFormat="1" applyFont="1" applyFill="1" applyBorder="1" applyAlignment="1">
      <alignment vertical="center"/>
    </xf>
    <xf numFmtId="172" fontId="63" fillId="27" borderId="24" xfId="0" applyNumberFormat="1" applyFont="1" applyFill="1" applyBorder="1" applyAlignment="1">
      <alignment vertical="center"/>
    </xf>
    <xf numFmtId="172" fontId="48" fillId="27" borderId="15" xfId="0" applyNumberFormat="1" applyFont="1" applyFill="1" applyBorder="1" applyAlignment="1">
      <alignment vertical="center" wrapText="1"/>
    </xf>
    <xf numFmtId="172" fontId="48" fillId="27" borderId="16" xfId="0" applyNumberFormat="1" applyFont="1" applyFill="1" applyBorder="1" applyAlignment="1">
      <alignment vertical="center" wrapText="1"/>
    </xf>
    <xf numFmtId="175" fontId="70" fillId="0" borderId="0" xfId="0" applyNumberFormat="1" applyFont="1" applyBorder="1" applyAlignment="1">
      <alignment vertical="center"/>
    </xf>
    <xf numFmtId="190" fontId="52" fillId="27" borderId="19" xfId="336" applyNumberFormat="1" applyFont="1" applyFill="1" applyBorder="1" applyAlignment="1">
      <alignment horizontal="right" vertical="center"/>
    </xf>
    <xf numFmtId="190" fontId="52" fillId="27" borderId="14" xfId="336" applyNumberFormat="1" applyFont="1" applyFill="1" applyBorder="1" applyAlignment="1">
      <alignment horizontal="right" vertical="center"/>
    </xf>
    <xf numFmtId="43" fontId="0" fillId="27" borderId="0" xfId="0" applyNumberFormat="1" applyFill="1" applyAlignment="1"/>
    <xf numFmtId="175"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8" fontId="62" fillId="27" borderId="24" xfId="394" applyNumberFormat="1" applyFont="1" applyFill="1" applyBorder="1" applyAlignment="1">
      <alignment horizontal="right"/>
    </xf>
    <xf numFmtId="168" fontId="51" fillId="27" borderId="24" xfId="394" applyNumberFormat="1" applyFont="1" applyFill="1" applyBorder="1" applyAlignment="1">
      <alignment horizontal="right"/>
    </xf>
    <xf numFmtId="168" fontId="51" fillId="0" borderId="24" xfId="394" applyNumberFormat="1" applyFont="1" applyFill="1" applyBorder="1" applyAlignment="1">
      <alignment horizontal="right"/>
    </xf>
    <xf numFmtId="168" fontId="51"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6" fillId="27" borderId="18" xfId="626" applyNumberFormat="1" applyFont="1" applyFill="1" applyBorder="1" applyAlignment="1">
      <alignment horizontal="center" vertical="center"/>
    </xf>
    <xf numFmtId="168" fontId="92" fillId="0" borderId="24" xfId="323" applyNumberFormat="1" applyFont="1" applyFill="1" applyBorder="1" applyAlignment="1">
      <alignment horizontal="center" vertical="center"/>
    </xf>
    <xf numFmtId="168" fontId="92" fillId="27" borderId="24" xfId="323" applyNumberFormat="1" applyFont="1" applyFill="1" applyBorder="1" applyAlignment="1">
      <alignment horizontal="center" vertical="center"/>
    </xf>
    <xf numFmtId="168" fontId="92" fillId="27" borderId="22" xfId="323"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43" fontId="77" fillId="27" borderId="17" xfId="0" applyNumberFormat="1" applyFont="1" applyFill="1" applyBorder="1" applyAlignment="1">
      <alignment horizontal="center" vertical="center" wrapText="1"/>
    </xf>
    <xf numFmtId="175" fontId="77" fillId="27" borderId="18" xfId="0" applyNumberFormat="1" applyFont="1" applyFill="1" applyBorder="1" applyAlignment="1">
      <alignment horizontal="center" vertical="center"/>
    </xf>
    <xf numFmtId="168" fontId="65" fillId="27" borderId="12" xfId="0" applyNumberFormat="1" applyFont="1" applyFill="1" applyBorder="1" applyAlignment="1">
      <alignment horizontal="center" vertical="center" wrapText="1"/>
    </xf>
    <xf numFmtId="168" fontId="65" fillId="27" borderId="0" xfId="0" applyNumberFormat="1" applyFont="1" applyFill="1" applyBorder="1" applyAlignment="1">
      <alignment horizontal="center" vertical="center" wrapText="1"/>
    </xf>
    <xf numFmtId="168" fontId="49" fillId="27" borderId="24" xfId="323" applyNumberFormat="1" applyFont="1" applyFill="1" applyBorder="1" applyAlignment="1">
      <alignment horizontal="center" vertical="center"/>
    </xf>
    <xf numFmtId="168" fontId="95" fillId="27" borderId="17" xfId="0" applyNumberFormat="1" applyFont="1" applyFill="1" applyBorder="1" applyAlignment="1">
      <alignment horizontal="center" vertical="center" wrapText="1"/>
    </xf>
    <xf numFmtId="168" fontId="48" fillId="27" borderId="19" xfId="0" applyNumberFormat="1" applyFont="1" applyFill="1" applyBorder="1" applyAlignment="1">
      <alignment horizontal="center" vertical="center" wrapText="1"/>
    </xf>
    <xf numFmtId="175" fontId="75" fillId="0" borderId="0" xfId="0" applyFont="1" applyAlignment="1">
      <alignment horizontal="center"/>
    </xf>
    <xf numFmtId="49" fontId="58" fillId="27" borderId="13" xfId="0" applyNumberFormat="1" applyFont="1" applyFill="1" applyBorder="1" applyAlignment="1">
      <alignment horizontal="center" vertical="center" wrapText="1"/>
    </xf>
    <xf numFmtId="40" fontId="65" fillId="27" borderId="13" xfId="323" applyNumberFormat="1" applyFont="1" applyFill="1" applyBorder="1" applyAlignment="1">
      <alignment horizontal="right" vertical="center"/>
    </xf>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170" fontId="65" fillId="27" borderId="23"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9" fontId="77" fillId="27" borderId="13" xfId="551" applyNumberFormat="1" applyFont="1" applyFill="1" applyBorder="1" applyAlignment="1">
      <alignment horizontal="right" vertical="center"/>
    </xf>
    <xf numFmtId="0" fontId="43" fillId="0" borderId="0" xfId="919" applyAlignment="1">
      <alignment horizontal="center" vertical="center"/>
    </xf>
    <xf numFmtId="172" fontId="51" fillId="27" borderId="0" xfId="551" applyNumberFormat="1" applyFont="1" applyFill="1" applyBorder="1" applyAlignment="1">
      <alignment vertical="center"/>
    </xf>
    <xf numFmtId="17" fontId="77" fillId="27" borderId="13" xfId="323" applyNumberFormat="1" applyFont="1" applyFill="1" applyBorder="1" applyAlignment="1">
      <alignment horizontal="center" vertical="center"/>
    </xf>
    <xf numFmtId="0" fontId="64" fillId="0" borderId="0" xfId="743" applyFont="1" applyBorder="1" applyAlignment="1">
      <alignment horizontal="center" wrapText="1"/>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2"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175" fontId="52" fillId="0" borderId="0" xfId="1094" applyNumberFormat="1" applyFont="1" applyFill="1" applyBorder="1" applyAlignment="1">
      <alignment horizontal="center" vertical="center" wrapText="1"/>
    </xf>
    <xf numFmtId="1" fontId="65" fillId="27" borderId="15" xfId="347" applyNumberFormat="1" applyFont="1" applyFill="1" applyBorder="1" applyAlignment="1">
      <alignment horizontal="center" vertical="center"/>
    </xf>
    <xf numFmtId="172"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199" fontId="60" fillId="0" borderId="0" xfId="336" applyNumberFormat="1" applyFont="1" applyFill="1" applyBorder="1" applyAlignment="1">
      <alignment horizontal="center" vertical="center"/>
    </xf>
    <xf numFmtId="175" fontId="79" fillId="0" borderId="25" xfId="0" applyNumberFormat="1" applyFont="1" applyFill="1" applyBorder="1" applyAlignment="1">
      <alignment horizontal="center" vertical="center" wrapText="1"/>
    </xf>
    <xf numFmtId="168" fontId="63" fillId="0" borderId="0" xfId="551" applyNumberFormat="1" applyFont="1"/>
    <xf numFmtId="175" fontId="77" fillId="0" borderId="0" xfId="347" applyFont="1" applyBorder="1" applyAlignment="1">
      <alignment vertical="center"/>
    </xf>
    <xf numFmtId="175" fontId="65" fillId="0" borderId="0" xfId="347" applyFont="1" applyBorder="1" applyAlignment="1">
      <alignment vertical="center"/>
    </xf>
    <xf numFmtId="175" fontId="47" fillId="0" borderId="0" xfId="0" applyFont="1" applyAlignment="1">
      <alignment vertical="center"/>
    </xf>
    <xf numFmtId="10" fontId="47" fillId="0" borderId="0" xfId="551" applyNumberFormat="1" applyFont="1" applyAlignment="1">
      <alignment horizontal="center" vertical="center"/>
    </xf>
    <xf numFmtId="183" fontId="63" fillId="0" borderId="0" xfId="1094" applyFont="1" applyFill="1" applyBorder="1" applyAlignment="1">
      <alignment vertical="top" wrapText="1"/>
    </xf>
    <xf numFmtId="175" fontId="47" fillId="27" borderId="13" xfId="0" applyFont="1" applyFill="1" applyBorder="1" applyAlignment="1">
      <alignment horizontal="center" vertical="center"/>
    </xf>
    <xf numFmtId="0" fontId="43" fillId="27" borderId="0" xfId="919" applyFill="1"/>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49" fontId="48" fillId="0" borderId="18" xfId="0" applyNumberFormat="1" applyFont="1" applyFill="1" applyBorder="1" applyAlignment="1">
      <alignment horizontal="center" vertic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1" xfId="323" applyNumberFormat="1" applyFont="1" applyFill="1" applyBorder="1" applyAlignment="1">
      <alignment horizontal="center"/>
    </xf>
    <xf numFmtId="43" fontId="78" fillId="27" borderId="11" xfId="323" applyNumberFormat="1" applyFont="1" applyFill="1" applyBorder="1" applyAlignment="1"/>
    <xf numFmtId="3" fontId="77" fillId="0" borderId="0" xfId="328" applyNumberFormat="1" applyFont="1" applyFill="1" applyBorder="1" applyAlignment="1">
      <alignment horizontal="center" vertical="center"/>
    </xf>
    <xf numFmtId="2" fontId="65" fillId="27" borderId="14" xfId="394" applyNumberFormat="1" applyFont="1" applyFill="1" applyBorder="1" applyAlignment="1">
      <alignment horizontal="center"/>
    </xf>
    <xf numFmtId="175" fontId="151" fillId="0" borderId="0" xfId="0" applyFont="1"/>
    <xf numFmtId="175" fontId="62" fillId="27" borderId="19" xfId="0" applyNumberFormat="1" applyFont="1" applyFill="1" applyBorder="1" applyAlignment="1">
      <alignment horizontal="left" vertical="center"/>
    </xf>
    <xf numFmtId="43" fontId="98" fillId="27" borderId="0" xfId="336" applyNumberFormat="1" applyFont="1" applyFill="1" applyBorder="1" applyAlignment="1">
      <alignment horizontal="right" vertic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5" fontId="152"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2"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9" fillId="0" borderId="0" xfId="0" applyNumberFormat="1" applyFont="1" applyFill="1" applyBorder="1" applyAlignment="1">
      <alignment vertical="center"/>
    </xf>
    <xf numFmtId="176" fontId="65" fillId="27" borderId="24" xfId="0" applyNumberFormat="1" applyFont="1" applyFill="1" applyBorder="1" applyAlignment="1">
      <alignment horizontal="right"/>
    </xf>
    <xf numFmtId="168" fontId="49" fillId="27" borderId="0" xfId="323" applyNumberFormat="1" applyFont="1" applyFill="1" applyBorder="1" applyAlignment="1">
      <alignment horizontal="right" vertical="center"/>
    </xf>
    <xf numFmtId="168" fontId="57" fillId="27" borderId="0" xfId="323" applyNumberFormat="1" applyFont="1" applyFill="1" applyBorder="1" applyAlignment="1">
      <alignment horizontal="center"/>
    </xf>
    <xf numFmtId="41" fontId="58" fillId="27" borderId="19" xfId="0" applyNumberFormat="1" applyFont="1" applyFill="1" applyBorder="1" applyAlignment="1">
      <alignment horizontal="center" vertical="center"/>
    </xf>
    <xf numFmtId="175" fontId="125" fillId="0" borderId="0" xfId="0" applyFont="1" applyAlignment="1">
      <alignment horizontal="left" wrapText="1"/>
    </xf>
    <xf numFmtId="168" fontId="49" fillId="0" borderId="0" xfId="323" applyNumberFormat="1" applyFont="1" applyFill="1" applyBorder="1" applyAlignment="1">
      <alignment vertical="center"/>
    </xf>
    <xf numFmtId="168"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3" fontId="79" fillId="27" borderId="14" xfId="336" applyNumberFormat="1" applyFont="1" applyFill="1" applyBorder="1" applyAlignment="1">
      <alignment horizontal="center"/>
    </xf>
    <xf numFmtId="181" fontId="78" fillId="0" borderId="0" xfId="347" applyNumberFormat="1" applyFont="1" applyBorder="1"/>
    <xf numFmtId="43" fontId="51" fillId="0" borderId="0" xfId="323" applyFont="1" applyFill="1" applyBorder="1" applyAlignment="1">
      <alignment horizontal="center"/>
    </xf>
    <xf numFmtId="43" fontId="51" fillId="27" borderId="0" xfId="323" applyFont="1" applyFill="1" applyBorder="1" applyAlignment="1">
      <alignment horizontal="center"/>
    </xf>
    <xf numFmtId="49" fontId="77" fillId="27" borderId="14" xfId="394" applyNumberFormat="1" applyFont="1" applyFill="1" applyBorder="1" applyAlignment="1">
      <alignment horizontal="center" vertical="center"/>
    </xf>
    <xf numFmtId="168" fontId="77" fillId="27" borderId="14" xfId="394" applyNumberFormat="1" applyFont="1" applyFill="1" applyBorder="1" applyAlignment="1">
      <alignment horizontal="center" vertical="center"/>
    </xf>
    <xf numFmtId="49" fontId="77" fillId="27" borderId="20" xfId="0" applyNumberFormat="1" applyFont="1" applyFill="1" applyBorder="1" applyAlignment="1">
      <alignment horizontal="center" vertical="center"/>
    </xf>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5" fontId="57" fillId="0" borderId="0" xfId="0" applyFont="1" applyFill="1" applyBorder="1" applyAlignment="1">
      <alignment horizontal="right"/>
    </xf>
    <xf numFmtId="168" fontId="49" fillId="27" borderId="18" xfId="323" applyNumberFormat="1" applyFont="1" applyFill="1" applyBorder="1" applyAlignment="1">
      <alignment horizontal="center" vertical="center"/>
    </xf>
    <xf numFmtId="168"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8" fontId="64" fillId="27" borderId="14" xfId="323"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5" fillId="27" borderId="13" xfId="0" applyNumberFormat="1" applyFont="1" applyFill="1" applyBorder="1" applyAlignment="1">
      <alignment horizontal="center" vertical="center"/>
    </xf>
    <xf numFmtId="168" fontId="95" fillId="27" borderId="23" xfId="323" applyNumberFormat="1" applyFont="1" applyFill="1" applyBorder="1" applyAlignment="1">
      <alignment horizontal="center" vertical="center"/>
    </xf>
    <xf numFmtId="168" fontId="95" fillId="27" borderId="13" xfId="323" applyNumberFormat="1" applyFont="1" applyFill="1" applyBorder="1" applyAlignment="1">
      <alignment horizontal="center" vertical="center"/>
    </xf>
    <xf numFmtId="175" fontId="112" fillId="0" borderId="0" xfId="0" applyFont="1" applyAlignment="1">
      <alignment vertical="center"/>
    </xf>
    <xf numFmtId="168" fontId="87" fillId="27" borderId="21" xfId="323" applyNumberFormat="1" applyFont="1" applyFill="1" applyBorder="1" applyAlignment="1">
      <alignment horizontal="center" vertical="center"/>
    </xf>
    <xf numFmtId="168" fontId="87" fillId="27" borderId="25" xfId="323" applyNumberFormat="1" applyFont="1" applyFill="1" applyBorder="1" applyAlignment="1">
      <alignment horizontal="center" vertical="center"/>
    </xf>
    <xf numFmtId="168" fontId="87" fillId="27" borderId="20" xfId="323" applyNumberFormat="1" applyFont="1" applyFill="1" applyBorder="1" applyAlignment="1">
      <alignment horizontal="center" vertical="center"/>
    </xf>
    <xf numFmtId="168" fontId="87" fillId="27" borderId="24" xfId="323" applyNumberFormat="1" applyFont="1" applyFill="1" applyBorder="1" applyAlignment="1">
      <alignment horizontal="center" vertical="center"/>
    </xf>
    <xf numFmtId="168" fontId="87" fillId="27" borderId="18" xfId="323" applyNumberFormat="1" applyFont="1" applyFill="1" applyBorder="1" applyAlignment="1">
      <alignment horizontal="center" vertical="center"/>
    </xf>
    <xf numFmtId="168" fontId="87" fillId="27" borderId="22" xfId="323" applyNumberFormat="1" applyFont="1" applyFill="1" applyBorder="1" applyAlignment="1">
      <alignment horizontal="center" vertical="center"/>
    </xf>
    <xf numFmtId="175" fontId="153" fillId="0" borderId="0" xfId="1117" quotePrefix="1" applyFont="1" applyAlignment="1" applyProtection="1"/>
    <xf numFmtId="175" fontId="43" fillId="0" borderId="0" xfId="0" applyFont="1"/>
    <xf numFmtId="175" fontId="153" fillId="0" borderId="0" xfId="1117" applyFont="1" applyAlignment="1" applyProtection="1">
      <alignment horizontal="left" indent="5"/>
    </xf>
    <xf numFmtId="175" fontId="43" fillId="0" borderId="0" xfId="0" applyFont="1" applyAlignment="1">
      <alignment horizontal="left" indent="5"/>
    </xf>
    <xf numFmtId="175" fontId="153" fillId="0" borderId="0" xfId="1117" applyFont="1" applyAlignment="1" applyProtection="1">
      <alignment horizontal="left" indent="8"/>
    </xf>
    <xf numFmtId="175" fontId="43" fillId="0" borderId="0" xfId="0" applyFont="1" applyAlignment="1">
      <alignment horizontal="left" indent="8"/>
    </xf>
    <xf numFmtId="175" fontId="153" fillId="27" borderId="0" xfId="1117" applyFont="1" applyFill="1" applyAlignment="1" applyProtection="1">
      <alignment horizontal="left" indent="8"/>
    </xf>
    <xf numFmtId="49" fontId="77" fillId="0" borderId="19" xfId="388" applyNumberFormat="1" applyFont="1" applyFill="1" applyBorder="1" applyAlignment="1">
      <alignment horizontal="center" vertical="center"/>
    </xf>
    <xf numFmtId="49" fontId="77" fillId="0" borderId="14" xfId="388" applyNumberFormat="1" applyFont="1" applyFill="1" applyBorder="1" applyAlignment="1">
      <alignment horizontal="center" vertical="center"/>
    </xf>
    <xf numFmtId="17" fontId="77" fillId="27" borderId="13" xfId="336" applyNumberFormat="1" applyFont="1" applyFill="1" applyBorder="1" applyAlignment="1">
      <alignment horizontal="center" vertical="center"/>
    </xf>
    <xf numFmtId="3" fontId="77" fillId="27" borderId="19" xfId="328" applyNumberFormat="1" applyFont="1" applyFill="1" applyBorder="1" applyAlignment="1">
      <alignment horizontal="left" vertical="center"/>
    </xf>
    <xf numFmtId="172" fontId="77" fillId="27" borderId="19" xfId="0" applyNumberFormat="1" applyFont="1" applyFill="1" applyBorder="1" applyAlignment="1">
      <alignment horizontal="center"/>
    </xf>
    <xf numFmtId="49" fontId="77" fillId="0" borderId="36" xfId="388" applyNumberFormat="1" applyFont="1" applyFill="1" applyBorder="1" applyAlignment="1">
      <alignment horizontal="center" vertical="center"/>
    </xf>
    <xf numFmtId="3" fontId="78" fillId="27" borderId="24" xfId="388" applyNumberFormat="1" applyFont="1" applyFill="1" applyBorder="1" applyAlignment="1">
      <alignment horizontal="center"/>
    </xf>
    <xf numFmtId="3" fontId="78" fillId="27" borderId="22" xfId="388" applyNumberFormat="1" applyFont="1" applyFill="1" applyBorder="1" applyAlignment="1">
      <alignment horizontal="center"/>
    </xf>
    <xf numFmtId="9" fontId="77" fillId="0" borderId="38" xfId="551" applyNumberFormat="1" applyFont="1" applyFill="1" applyBorder="1" applyAlignment="1">
      <alignment horizontal="center"/>
    </xf>
    <xf numFmtId="9" fontId="77" fillId="0" borderId="24" xfId="551" applyNumberFormat="1" applyFont="1" applyFill="1" applyBorder="1" applyAlignment="1">
      <alignment horizontal="center"/>
    </xf>
    <xf numFmtId="3" fontId="78" fillId="27" borderId="18" xfId="388" applyNumberFormat="1" applyFont="1" applyFill="1" applyBorder="1" applyAlignment="1">
      <alignment horizontal="center"/>
    </xf>
    <xf numFmtId="175" fontId="77" fillId="0" borderId="36" xfId="388" applyNumberFormat="1" applyFont="1" applyFill="1" applyBorder="1" applyAlignment="1">
      <alignment horizontal="center" vertical="center"/>
    </xf>
    <xf numFmtId="9" fontId="77" fillId="27" borderId="24" xfId="551" applyNumberFormat="1" applyFont="1" applyFill="1" applyBorder="1" applyAlignment="1">
      <alignment horizontal="center"/>
    </xf>
    <xf numFmtId="9" fontId="77" fillId="27" borderId="22" xfId="551" applyNumberFormat="1" applyFont="1" applyFill="1" applyBorder="1" applyAlignment="1">
      <alignment horizontal="center"/>
    </xf>
    <xf numFmtId="174" fontId="78" fillId="0" borderId="39" xfId="0" applyNumberFormat="1" applyFont="1" applyFill="1" applyBorder="1" applyAlignment="1" applyProtection="1">
      <alignment horizontal="center" vertical="center"/>
    </xf>
    <xf numFmtId="49" fontId="77" fillId="0" borderId="36" xfId="0" applyNumberFormat="1" applyFont="1" applyFill="1" applyBorder="1" applyAlignment="1">
      <alignment horizontal="center" vertical="center" wrapText="1"/>
    </xf>
    <xf numFmtId="49" fontId="77" fillId="0" borderId="36" xfId="0" applyNumberFormat="1" applyFont="1" applyFill="1" applyBorder="1" applyAlignment="1" applyProtection="1">
      <alignment horizontal="center" vertical="center"/>
    </xf>
    <xf numFmtId="172" fontId="48" fillId="27" borderId="36" xfId="0" applyNumberFormat="1" applyFont="1" applyFill="1" applyBorder="1" applyAlignment="1">
      <alignment horizontal="center" vertical="center"/>
    </xf>
    <xf numFmtId="38" fontId="63" fillId="27" borderId="37" xfId="0" applyNumberFormat="1" applyFont="1" applyFill="1" applyBorder="1" applyAlignment="1">
      <alignment horizontal="center" vertical="center"/>
    </xf>
    <xf numFmtId="38" fontId="63" fillId="27" borderId="38" xfId="0" applyNumberFormat="1" applyFont="1" applyFill="1" applyBorder="1" applyAlignment="1">
      <alignment horizontal="center" vertical="center"/>
    </xf>
    <xf numFmtId="38" fontId="63" fillId="27" borderId="20" xfId="0" applyNumberFormat="1" applyFont="1" applyFill="1" applyBorder="1" applyAlignment="1">
      <alignment horizontal="center" vertical="center"/>
    </xf>
    <xf numFmtId="38" fontId="63" fillId="27" borderId="24" xfId="0" applyNumberFormat="1" applyFont="1" applyFill="1" applyBorder="1" applyAlignment="1">
      <alignment horizontal="center" vertical="center"/>
    </xf>
    <xf numFmtId="38" fontId="78" fillId="27" borderId="24" xfId="0" applyNumberFormat="1" applyFont="1" applyFill="1" applyBorder="1" applyAlignment="1">
      <alignment horizontal="center" vertical="center"/>
    </xf>
    <xf numFmtId="38" fontId="63" fillId="0" borderId="20" xfId="0" applyNumberFormat="1" applyFont="1" applyFill="1" applyBorder="1" applyAlignment="1">
      <alignment horizontal="center" vertical="center"/>
    </xf>
    <xf numFmtId="38" fontId="63" fillId="0" borderId="24" xfId="0" applyNumberFormat="1" applyFont="1" applyFill="1" applyBorder="1" applyAlignment="1">
      <alignment horizontal="center" vertical="center"/>
    </xf>
    <xf numFmtId="175" fontId="65" fillId="27" borderId="35" xfId="388" applyNumberFormat="1" applyFont="1" applyFill="1" applyBorder="1" applyAlignment="1">
      <alignment horizontal="center" vertical="center" wrapText="1"/>
    </xf>
    <xf numFmtId="40" fontId="65" fillId="27" borderId="35" xfId="323" applyNumberFormat="1" applyFont="1" applyFill="1" applyBorder="1" applyAlignment="1">
      <alignment horizontal="right" vertical="center"/>
    </xf>
    <xf numFmtId="40" fontId="65" fillId="27" borderId="36" xfId="323" applyNumberFormat="1" applyFont="1" applyFill="1" applyBorder="1" applyAlignment="1">
      <alignment vertical="center"/>
    </xf>
    <xf numFmtId="40" fontId="65" fillId="27" borderId="36" xfId="323" applyNumberFormat="1" applyFont="1" applyFill="1" applyBorder="1" applyAlignment="1"/>
    <xf numFmtId="0" fontId="62" fillId="0" borderId="20" xfId="744" applyFont="1" applyFill="1" applyBorder="1" applyAlignment="1">
      <alignment horizontal="center"/>
    </xf>
    <xf numFmtId="0" fontId="62" fillId="27" borderId="20" xfId="744" applyFont="1" applyFill="1" applyBorder="1" applyAlignment="1">
      <alignment horizontal="center"/>
    </xf>
    <xf numFmtId="0" fontId="62" fillId="0" borderId="39" xfId="744" applyFont="1" applyFill="1" applyBorder="1" applyAlignment="1">
      <alignment horizontal="center" vertical="center" wrapText="1"/>
    </xf>
    <xf numFmtId="0" fontId="62" fillId="0" borderId="36" xfId="744" applyFont="1" applyFill="1" applyBorder="1" applyAlignment="1">
      <alignment horizontal="center" vertical="center" wrapText="1"/>
    </xf>
    <xf numFmtId="0" fontId="43" fillId="0" borderId="0" xfId="744" applyFont="1" applyBorder="1" applyAlignment="1">
      <alignment vertical="center"/>
    </xf>
    <xf numFmtId="43" fontId="62" fillId="0" borderId="13" xfId="323" applyFont="1" applyFill="1" applyBorder="1" applyAlignment="1">
      <alignment horizontal="center" vertical="center"/>
    </xf>
    <xf numFmtId="49" fontId="77" fillId="27" borderId="35" xfId="336" applyNumberFormat="1" applyFont="1" applyFill="1" applyBorder="1" applyAlignment="1">
      <alignment horizontal="center" vertical="center" wrapText="1"/>
    </xf>
    <xf numFmtId="49" fontId="58" fillId="27" borderId="35"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0" fontId="77" fillId="27" borderId="38" xfId="0" applyNumberFormat="1" applyFont="1" applyFill="1" applyBorder="1" applyAlignment="1">
      <alignment vertical="center"/>
    </xf>
    <xf numFmtId="40" fontId="77" fillId="27" borderId="24" xfId="0" applyNumberFormat="1" applyFont="1" applyFill="1" applyBorder="1" applyAlignment="1">
      <alignment vertical="center"/>
    </xf>
    <xf numFmtId="43" fontId="77" fillId="27" borderId="36" xfId="0" applyNumberFormat="1" applyFont="1" applyFill="1" applyBorder="1" applyAlignment="1">
      <alignment horizontal="center" vertical="center"/>
    </xf>
    <xf numFmtId="43" fontId="77" fillId="27" borderId="37" xfId="0" applyNumberFormat="1" applyFont="1" applyFill="1" applyBorder="1" applyAlignment="1">
      <alignment horizontal="center" vertical="center" wrapText="1"/>
    </xf>
    <xf numFmtId="43" fontId="77" fillId="27" borderId="38" xfId="0" applyNumberFormat="1" applyFont="1" applyFill="1" applyBorder="1" applyAlignment="1">
      <alignment horizontal="center" vertical="center" wrapText="1"/>
    </xf>
    <xf numFmtId="40" fontId="78" fillId="27" borderId="38" xfId="0" applyNumberFormat="1" applyFont="1" applyFill="1" applyBorder="1" applyAlignment="1">
      <alignment vertical="center"/>
    </xf>
    <xf numFmtId="40" fontId="78" fillId="27" borderId="24" xfId="0" applyNumberFormat="1" applyFont="1" applyFill="1" applyBorder="1" applyAlignment="1">
      <alignment vertical="center"/>
    </xf>
    <xf numFmtId="43" fontId="77" fillId="27" borderId="15" xfId="0" applyNumberFormat="1" applyFont="1" applyFill="1" applyBorder="1" applyAlignment="1">
      <alignment vertical="center"/>
    </xf>
    <xf numFmtId="43" fontId="77" fillId="27" borderId="16" xfId="0" applyNumberFormat="1" applyFont="1" applyFill="1" applyBorder="1" applyAlignment="1">
      <alignment vertical="center"/>
    </xf>
    <xf numFmtId="40" fontId="77" fillId="27" borderId="13" xfId="0" applyNumberFormat="1" applyFont="1" applyFill="1" applyBorder="1" applyAlignment="1">
      <alignment vertical="center"/>
    </xf>
    <xf numFmtId="168" fontId="48" fillId="0" borderId="35" xfId="323" applyNumberFormat="1" applyFont="1" applyFill="1" applyBorder="1" applyAlignment="1">
      <alignment horizontal="center" vertical="center"/>
    </xf>
    <xf numFmtId="172" fontId="48" fillId="0" borderId="35" xfId="0" applyNumberFormat="1" applyFont="1" applyFill="1" applyBorder="1" applyAlignment="1">
      <alignment horizontal="right" vertical="center"/>
    </xf>
    <xf numFmtId="172" fontId="48" fillId="0" borderId="16" xfId="0" applyNumberFormat="1" applyFont="1" applyFill="1" applyBorder="1" applyAlignment="1">
      <alignment horizontal="right" vertical="center"/>
    </xf>
    <xf numFmtId="175" fontId="48" fillId="0" borderId="36" xfId="0" applyFont="1" applyFill="1" applyBorder="1" applyAlignment="1">
      <alignment horizontal="center" vertical="center"/>
    </xf>
    <xf numFmtId="175" fontId="48" fillId="0" borderId="39" xfId="0" applyFont="1" applyFill="1" applyBorder="1" applyAlignment="1">
      <alignment horizontal="center" vertical="center" wrapText="1"/>
    </xf>
    <xf numFmtId="175" fontId="48" fillId="0" borderId="38" xfId="0" applyFont="1" applyFill="1" applyBorder="1" applyAlignment="1">
      <alignment horizontal="center" vertical="center" wrapText="1"/>
    </xf>
    <xf numFmtId="172" fontId="48" fillId="0" borderId="39" xfId="0" applyNumberFormat="1" applyFont="1" applyFill="1" applyBorder="1" applyAlignment="1">
      <alignment horizontal="right"/>
    </xf>
    <xf numFmtId="172" fontId="48" fillId="0" borderId="38" xfId="0" applyNumberFormat="1" applyFont="1" applyFill="1" applyBorder="1" applyAlignment="1">
      <alignment horizontal="right"/>
    </xf>
    <xf numFmtId="168" fontId="48" fillId="0" borderId="36" xfId="323" applyNumberFormat="1" applyFont="1" applyFill="1" applyBorder="1" applyAlignment="1">
      <alignment horizontal="center"/>
    </xf>
    <xf numFmtId="0" fontId="48" fillId="0" borderId="36" xfId="0" applyNumberFormat="1" applyFont="1" applyFill="1" applyBorder="1" applyAlignment="1">
      <alignment horizontal="center"/>
    </xf>
    <xf numFmtId="168" fontId="64" fillId="0" borderId="15" xfId="0" applyNumberFormat="1" applyFont="1" applyFill="1" applyBorder="1" applyAlignment="1">
      <alignment horizontal="center" vertical="center" wrapText="1"/>
    </xf>
    <xf numFmtId="168" fontId="64" fillId="0" borderId="35" xfId="0" applyNumberFormat="1" applyFont="1" applyFill="1" applyBorder="1" applyAlignment="1">
      <alignment horizontal="center" vertical="center" wrapText="1"/>
    </xf>
    <xf numFmtId="41" fontId="57" fillId="27" borderId="0" xfId="323"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175" fontId="65" fillId="27" borderId="18" xfId="0" applyFont="1" applyFill="1" applyBorder="1" applyAlignment="1">
      <alignment horizontal="center" vertical="center"/>
    </xf>
    <xf numFmtId="175" fontId="65" fillId="27" borderId="35" xfId="0" applyFont="1" applyFill="1" applyBorder="1" applyAlignment="1">
      <alignment horizontal="center" vertical="center" wrapText="1"/>
    </xf>
    <xf numFmtId="49" fontId="65" fillId="27" borderId="14" xfId="0" applyNumberFormat="1" applyFont="1" applyFill="1" applyBorder="1" applyAlignment="1">
      <alignment horizontal="center"/>
    </xf>
    <xf numFmtId="175" fontId="65" fillId="27" borderId="15" xfId="0" applyFont="1" applyFill="1" applyBorder="1" applyAlignment="1">
      <alignment horizontal="center" vertical="center" wrapText="1"/>
    </xf>
    <xf numFmtId="168" fontId="65" fillId="27" borderId="15" xfId="323" applyNumberFormat="1" applyFont="1" applyFill="1" applyBorder="1" applyAlignment="1">
      <alignment horizontal="center" vertical="center"/>
    </xf>
    <xf numFmtId="168" fontId="65" fillId="27" borderId="16" xfId="323" applyNumberFormat="1" applyFont="1" applyFill="1" applyBorder="1" applyAlignment="1">
      <alignment horizontal="center" vertical="center"/>
    </xf>
    <xf numFmtId="175" fontId="65" fillId="27" borderId="13" xfId="0" applyFont="1" applyFill="1" applyBorder="1" applyAlignment="1">
      <alignment horizontal="center" vertical="center" wrapText="1"/>
    </xf>
    <xf numFmtId="168" fontId="95" fillId="27" borderId="36" xfId="323" applyNumberFormat="1" applyFont="1" applyFill="1" applyBorder="1" applyAlignment="1">
      <alignment horizontal="center" vertical="center"/>
    </xf>
    <xf numFmtId="49" fontId="65" fillId="27" borderId="15" xfId="0" applyNumberFormat="1" applyFont="1" applyFill="1" applyBorder="1" applyAlignment="1">
      <alignment horizontal="center" wrapText="1"/>
    </xf>
    <xf numFmtId="168" fontId="65" fillId="27" borderId="16" xfId="0" applyNumberFormat="1" applyFont="1" applyFill="1" applyBorder="1" applyAlignment="1">
      <alignment horizontal="right" wrapText="1"/>
    </xf>
    <xf numFmtId="168" fontId="48" fillId="27" borderId="20" xfId="323" applyNumberFormat="1" applyFont="1" applyFill="1" applyBorder="1" applyAlignment="1">
      <alignment horizontal="center"/>
    </xf>
    <xf numFmtId="49" fontId="48" fillId="27" borderId="39" xfId="0" applyNumberFormat="1" applyFont="1" applyFill="1" applyBorder="1" applyAlignment="1">
      <alignment horizontal="center" vertical="center" wrapText="1"/>
    </xf>
    <xf numFmtId="49" fontId="48" fillId="27" borderId="38" xfId="0" applyNumberFormat="1" applyFont="1" applyFill="1" applyBorder="1" applyAlignment="1">
      <alignment horizontal="center" vertical="center" wrapText="1"/>
    </xf>
    <xf numFmtId="172" fontId="64" fillId="27" borderId="23" xfId="0" applyNumberFormat="1" applyFont="1" applyFill="1" applyBorder="1" applyAlignment="1">
      <alignment vertical="center"/>
    </xf>
    <xf numFmtId="172" fontId="64" fillId="27" borderId="16" xfId="0" applyNumberFormat="1" applyFont="1" applyFill="1" applyBorder="1" applyAlignment="1">
      <alignment vertical="center"/>
    </xf>
    <xf numFmtId="168" fontId="78" fillId="0" borderId="0" xfId="323" applyNumberFormat="1" applyFont="1" applyFill="1" applyBorder="1" applyAlignment="1">
      <alignment horizontal="right" vertical="center"/>
    </xf>
    <xf numFmtId="168" fontId="77" fillId="0" borderId="23" xfId="919" applyNumberFormat="1" applyFont="1" applyFill="1" applyBorder="1" applyAlignment="1">
      <alignment horizontal="right" vertical="center"/>
    </xf>
    <xf numFmtId="0" fontId="62" fillId="27" borderId="15" xfId="919" applyFont="1" applyFill="1" applyBorder="1" applyAlignment="1">
      <alignment horizontal="center" vertical="center"/>
    </xf>
    <xf numFmtId="41" fontId="51" fillId="27" borderId="20" xfId="919" applyNumberFormat="1" applyFont="1" applyFill="1" applyBorder="1" applyAlignment="1">
      <alignment horizontal="center" vertical="center"/>
    </xf>
    <xf numFmtId="0" fontId="62" fillId="27" borderId="13" xfId="919" applyFont="1" applyFill="1" applyBorder="1" applyAlignment="1">
      <alignment horizontal="left" vertical="center"/>
    </xf>
    <xf numFmtId="41" fontId="47" fillId="0" borderId="15" xfId="919" applyNumberFormat="1" applyFont="1" applyBorder="1" applyAlignment="1">
      <alignment horizontal="center"/>
    </xf>
    <xf numFmtId="175" fontId="52" fillId="0" borderId="35" xfId="0" applyNumberFormat="1" applyFont="1" applyFill="1" applyBorder="1" applyAlignment="1">
      <alignment horizontal="center" vertical="center" wrapText="1"/>
    </xf>
    <xf numFmtId="175" fontId="52" fillId="0" borderId="37" xfId="0" applyNumberFormat="1" applyFont="1" applyFill="1" applyBorder="1" applyAlignment="1">
      <alignment horizontal="center" vertical="center" wrapText="1"/>
    </xf>
    <xf numFmtId="175" fontId="52" fillId="0" borderId="16" xfId="0" applyNumberFormat="1" applyFont="1" applyFill="1" applyBorder="1" applyAlignment="1">
      <alignment horizontal="center" vertical="center" wrapText="1"/>
    </xf>
    <xf numFmtId="172" fontId="55" fillId="27" borderId="20" xfId="551" applyNumberFormat="1" applyFont="1" applyFill="1" applyBorder="1" applyAlignment="1">
      <alignment horizontal="right" vertical="center" wrapText="1"/>
    </xf>
    <xf numFmtId="172" fontId="55" fillId="27" borderId="0" xfId="551" applyNumberFormat="1" applyFont="1" applyFill="1" applyBorder="1" applyAlignment="1">
      <alignment horizontal="right" vertical="center" wrapText="1"/>
    </xf>
    <xf numFmtId="172" fontId="55" fillId="27" borderId="18" xfId="551" applyNumberFormat="1" applyFont="1" applyFill="1" applyBorder="1" applyAlignment="1">
      <alignment horizontal="right" vertical="center" wrapText="1"/>
    </xf>
    <xf numFmtId="172" fontId="55" fillId="27" borderId="11" xfId="551" applyNumberFormat="1" applyFont="1" applyFill="1" applyBorder="1" applyAlignment="1">
      <alignment horizontal="right" vertical="center" wrapText="1"/>
    </xf>
    <xf numFmtId="172" fontId="55" fillId="27" borderId="24" xfId="551" applyNumberFormat="1" applyFont="1" applyFill="1" applyBorder="1" applyAlignment="1">
      <alignment horizontal="right" vertical="center"/>
    </xf>
    <xf numFmtId="172" fontId="55" fillId="27" borderId="22" xfId="551" applyNumberFormat="1" applyFont="1" applyFill="1" applyBorder="1" applyAlignment="1">
      <alignment horizontal="right" vertical="center"/>
    </xf>
    <xf numFmtId="175" fontId="0" fillId="0" borderId="0" xfId="0" applyAlignment="1">
      <alignment horizontal="center"/>
    </xf>
    <xf numFmtId="189" fontId="89" fillId="0" borderId="0" xfId="0" applyNumberFormat="1" applyFont="1"/>
    <xf numFmtId="3" fontId="82" fillId="27" borderId="0" xfId="328" applyNumberFormat="1" applyFont="1" applyFill="1" applyBorder="1" applyAlignment="1">
      <alignment vertical="center"/>
    </xf>
    <xf numFmtId="3" fontId="82" fillId="27" borderId="18" xfId="328" applyNumberFormat="1" applyFont="1" applyFill="1" applyBorder="1" applyAlignment="1">
      <alignment vertical="center"/>
    </xf>
    <xf numFmtId="3" fontId="82" fillId="27" borderId="11" xfId="328" applyNumberFormat="1" applyFont="1" applyFill="1" applyBorder="1" applyAlignment="1">
      <alignment vertical="center"/>
    </xf>
    <xf numFmtId="172" fontId="77" fillId="27" borderId="20" xfId="394" applyNumberFormat="1" applyFont="1" applyFill="1" applyBorder="1" applyAlignment="1">
      <alignment horizontal="center" vertical="center"/>
    </xf>
    <xf numFmtId="172" fontId="77" fillId="27" borderId="0" xfId="394" applyNumberFormat="1" applyFont="1" applyFill="1" applyBorder="1" applyAlignment="1">
      <alignment horizontal="center" vertical="center"/>
    </xf>
    <xf numFmtId="43" fontId="77" fillId="27" borderId="24" xfId="394" applyNumberFormat="1" applyFont="1" applyFill="1" applyBorder="1" applyAlignment="1">
      <alignment horizontal="center" vertical="center"/>
    </xf>
    <xf numFmtId="168" fontId="78" fillId="27" borderId="0" xfId="394" applyNumberFormat="1" applyFont="1" applyFill="1" applyBorder="1" applyAlignment="1">
      <alignment horizontal="center" vertical="center"/>
    </xf>
    <xf numFmtId="168" fontId="78" fillId="0" borderId="0" xfId="394" applyNumberFormat="1" applyFont="1" applyFill="1" applyBorder="1" applyAlignment="1">
      <alignment horizontal="center" vertical="center"/>
    </xf>
    <xf numFmtId="168" fontId="78" fillId="27" borderId="11" xfId="394" applyNumberFormat="1" applyFont="1" applyFill="1" applyBorder="1" applyAlignment="1">
      <alignment horizontal="center" vertical="center"/>
    </xf>
    <xf numFmtId="172" fontId="77" fillId="27" borderId="18" xfId="394" applyNumberFormat="1" applyFont="1" applyFill="1" applyBorder="1" applyAlignment="1">
      <alignment horizontal="center" vertical="center"/>
    </xf>
    <xf numFmtId="172" fontId="77" fillId="27" borderId="11" xfId="394" applyNumberFormat="1" applyFont="1" applyFill="1" applyBorder="1" applyAlignment="1">
      <alignment horizontal="center" vertical="center"/>
    </xf>
    <xf numFmtId="43" fontId="77" fillId="27" borderId="22" xfId="394" applyNumberFormat="1" applyFont="1" applyFill="1" applyBorder="1" applyAlignment="1">
      <alignment horizontal="center" vertical="center"/>
    </xf>
    <xf numFmtId="172" fontId="77" fillId="27" borderId="37" xfId="394" applyNumberFormat="1" applyFont="1" applyFill="1" applyBorder="1" applyAlignment="1">
      <alignment horizontal="center" vertical="center"/>
    </xf>
    <xf numFmtId="172" fontId="77" fillId="27" borderId="39" xfId="394" applyNumberFormat="1" applyFont="1" applyFill="1" applyBorder="1" applyAlignment="1">
      <alignment horizontal="center" vertical="center"/>
    </xf>
    <xf numFmtId="43" fontId="77" fillId="27" borderId="38" xfId="394" applyNumberFormat="1" applyFont="1" applyFill="1" applyBorder="1" applyAlignment="1">
      <alignment horizontal="center" vertical="center"/>
    </xf>
    <xf numFmtId="0" fontId="62" fillId="27" borderId="13" xfId="742" applyFont="1" applyFill="1" applyBorder="1" applyAlignment="1">
      <alignment horizontal="center" vertical="center"/>
    </xf>
    <xf numFmtId="43" fontId="62" fillId="27" borderId="11" xfId="742" applyNumberFormat="1" applyFont="1" applyFill="1" applyBorder="1" applyAlignment="1">
      <alignment horizontal="center" vertical="center"/>
    </xf>
    <xf numFmtId="43" fontId="62" fillId="27" borderId="13" xfId="742" applyNumberFormat="1" applyFont="1" applyFill="1" applyBorder="1" applyAlignment="1">
      <alignment horizontal="center" vertical="center"/>
    </xf>
    <xf numFmtId="0" fontId="77" fillId="27" borderId="13" xfId="743" applyFont="1" applyFill="1" applyBorder="1" applyAlignment="1">
      <alignment horizontal="center" vertical="center" wrapText="1"/>
    </xf>
    <xf numFmtId="0" fontId="77" fillId="27" borderId="23" xfId="743" applyFont="1" applyFill="1" applyBorder="1" applyAlignment="1">
      <alignment horizontal="center" vertical="center" wrapText="1"/>
    </xf>
    <xf numFmtId="0" fontId="77" fillId="27" borderId="36" xfId="743" applyFont="1" applyFill="1" applyBorder="1" applyAlignment="1">
      <alignment horizontal="center" vertical="center" wrapText="1"/>
    </xf>
    <xf numFmtId="43" fontId="77" fillId="27" borderId="19" xfId="336" applyNumberFormat="1" applyFont="1" applyFill="1" applyBorder="1" applyAlignment="1">
      <alignment horizontal="left" wrapText="1"/>
    </xf>
    <xf numFmtId="43" fontId="78" fillId="27" borderId="0" xfId="336" applyNumberFormat="1" applyFont="1" applyFill="1" applyBorder="1" applyAlignment="1">
      <alignment horizontal="center" wrapText="1"/>
    </xf>
    <xf numFmtId="43" fontId="77" fillId="27" borderId="19" xfId="336" applyNumberFormat="1" applyFont="1" applyFill="1" applyBorder="1" applyAlignment="1">
      <alignment horizontal="center"/>
    </xf>
    <xf numFmtId="175" fontId="78" fillId="0" borderId="0" xfId="0" applyFont="1" applyBorder="1"/>
    <xf numFmtId="43" fontId="77" fillId="27" borderId="13" xfId="0" applyNumberFormat="1" applyFont="1" applyFill="1" applyBorder="1" applyAlignment="1">
      <alignment vertical="center"/>
    </xf>
    <xf numFmtId="43" fontId="77" fillId="27" borderId="23" xfId="0" applyNumberFormat="1" applyFont="1" applyFill="1" applyBorder="1" applyAlignment="1">
      <alignment horizontal="center" vertical="center"/>
    </xf>
    <xf numFmtId="43" fontId="77" fillId="27" borderId="13" xfId="0" applyNumberFormat="1" applyFont="1" applyFill="1" applyBorder="1" applyAlignment="1">
      <alignment horizontal="center" vertical="center"/>
    </xf>
    <xf numFmtId="43" fontId="48" fillId="0" borderId="0" xfId="0" applyNumberFormat="1" applyFont="1" applyFill="1" applyBorder="1" applyAlignment="1">
      <alignment vertical="center"/>
    </xf>
    <xf numFmtId="43" fontId="57" fillId="0" borderId="0" xfId="323" applyFont="1" applyAlignment="1">
      <alignment vertical="center"/>
    </xf>
    <xf numFmtId="43" fontId="49" fillId="27" borderId="0" xfId="323" applyFont="1" applyFill="1" applyBorder="1" applyAlignment="1">
      <alignment horizontal="right"/>
    </xf>
    <xf numFmtId="3" fontId="55" fillId="27" borderId="39" xfId="0"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wrapText="1"/>
    </xf>
    <xf numFmtId="41" fontId="82" fillId="27" borderId="24" xfId="328" applyNumberFormat="1" applyFont="1" applyFill="1" applyBorder="1" applyAlignment="1">
      <alignment vertical="center"/>
    </xf>
    <xf numFmtId="3" fontId="82" fillId="27" borderId="24" xfId="328" applyNumberFormat="1" applyFont="1" applyFill="1" applyBorder="1" applyAlignment="1">
      <alignment vertical="center"/>
    </xf>
    <xf numFmtId="3" fontId="82" fillId="27" borderId="22" xfId="328" applyNumberFormat="1" applyFont="1" applyFill="1" applyBorder="1" applyAlignment="1">
      <alignment vertical="center"/>
    </xf>
    <xf numFmtId="3" fontId="78" fillId="27" borderId="0" xfId="323" applyNumberFormat="1" applyFont="1" applyFill="1" applyBorder="1" applyAlignment="1">
      <alignment horizontal="center" vertical="center"/>
    </xf>
    <xf numFmtId="3" fontId="77" fillId="27" borderId="19" xfId="323" applyNumberFormat="1" applyFont="1" applyFill="1" applyBorder="1" applyAlignment="1">
      <alignment horizontal="center" vertical="center"/>
    </xf>
    <xf numFmtId="175" fontId="63" fillId="0" borderId="0" xfId="0" applyFont="1" applyFill="1" applyBorder="1" applyAlignment="1">
      <alignment horizontal="center"/>
    </xf>
    <xf numFmtId="175" fontId="63" fillId="27" borderId="0" xfId="0" applyFont="1" applyFill="1" applyBorder="1"/>
    <xf numFmtId="3" fontId="77" fillId="27" borderId="0" xfId="323" applyNumberFormat="1" applyFont="1" applyFill="1" applyBorder="1" applyAlignment="1">
      <alignment horizontal="center" vertical="center"/>
    </xf>
    <xf numFmtId="49" fontId="77" fillId="27" borderId="35" xfId="0" applyNumberFormat="1" applyFont="1" applyFill="1" applyBorder="1" applyAlignment="1">
      <alignment horizontal="center" vertical="center" wrapText="1"/>
    </xf>
    <xf numFmtId="41" fontId="60" fillId="0" borderId="0" xfId="336" applyNumberFormat="1" applyFont="1" applyFill="1" applyBorder="1" applyAlignment="1">
      <alignment horizontal="right" vertical="center"/>
    </xf>
    <xf numFmtId="3" fontId="78" fillId="27" borderId="11" xfId="325" applyNumberFormat="1" applyFont="1" applyFill="1" applyBorder="1" applyAlignment="1">
      <alignment horizontal="center" vertical="center"/>
    </xf>
    <xf numFmtId="10" fontId="0" fillId="0" borderId="0" xfId="551" applyNumberFormat="1" applyFont="1" applyAlignment="1">
      <alignment horizontal="center" vertical="center"/>
    </xf>
    <xf numFmtId="10" fontId="0" fillId="0" borderId="0" xfId="0" applyNumberFormat="1" applyAlignment="1">
      <alignment horizontal="center" vertical="center"/>
    </xf>
    <xf numFmtId="10" fontId="117" fillId="0" borderId="0" xfId="551" applyNumberFormat="1" applyFont="1" applyAlignment="1">
      <alignment horizontal="center" vertical="center"/>
    </xf>
    <xf numFmtId="172" fontId="77" fillId="27" borderId="13" xfId="0" applyNumberFormat="1" applyFont="1" applyFill="1" applyBorder="1" applyAlignment="1">
      <alignment horizontal="center"/>
    </xf>
    <xf numFmtId="43" fontId="70" fillId="0" borderId="0" xfId="0" applyNumberFormat="1" applyFont="1"/>
    <xf numFmtId="190" fontId="0" fillId="0" borderId="0" xfId="0" applyNumberFormat="1" applyBorder="1"/>
    <xf numFmtId="190" fontId="0" fillId="0" borderId="0" xfId="0" applyNumberFormat="1"/>
    <xf numFmtId="190" fontId="70" fillId="0" borderId="0" xfId="0" applyNumberFormat="1" applyFont="1"/>
    <xf numFmtId="190" fontId="44" fillId="0" borderId="0" xfId="0" applyNumberFormat="1" applyFont="1" applyFill="1" applyBorder="1" applyAlignment="1"/>
    <xf numFmtId="202" fontId="70" fillId="0" borderId="0" xfId="0" applyNumberFormat="1" applyFont="1"/>
    <xf numFmtId="38" fontId="63" fillId="27" borderId="18" xfId="0" applyNumberFormat="1" applyFont="1" applyFill="1" applyBorder="1" applyAlignment="1">
      <alignment horizontal="center" vertical="center"/>
    </xf>
    <xf numFmtId="38" fontId="63" fillId="27" borderId="22" xfId="0" applyNumberFormat="1" applyFont="1" applyFill="1" applyBorder="1" applyAlignment="1">
      <alignment horizontal="center" vertical="center"/>
    </xf>
    <xf numFmtId="175" fontId="52" fillId="27" borderId="13" xfId="0" applyFont="1" applyFill="1" applyBorder="1" applyAlignment="1">
      <alignment horizontal="center" vertical="center" wrapText="1"/>
    </xf>
    <xf numFmtId="175" fontId="52" fillId="27" borderId="42" xfId="0" applyFont="1" applyFill="1" applyBorder="1" applyAlignment="1">
      <alignment horizontal="center" vertical="center"/>
    </xf>
    <xf numFmtId="175" fontId="52" fillId="27" borderId="19" xfId="0" applyFont="1" applyFill="1" applyBorder="1" applyAlignment="1">
      <alignment horizontal="left" vertical="center"/>
    </xf>
    <xf numFmtId="175" fontId="52" fillId="27" borderId="14" xfId="0" applyFont="1" applyFill="1" applyBorder="1" applyAlignment="1">
      <alignment horizontal="left" vertical="center"/>
    </xf>
    <xf numFmtId="168" fontId="64" fillId="27" borderId="15" xfId="0" applyNumberFormat="1" applyFont="1" applyFill="1" applyBorder="1" applyAlignment="1">
      <alignment horizontal="center" vertical="center" wrapText="1"/>
    </xf>
    <xf numFmtId="168" fontId="64" fillId="27" borderId="35" xfId="0" applyNumberFormat="1" applyFont="1" applyFill="1" applyBorder="1" applyAlignment="1">
      <alignment horizontal="center" vertical="center" wrapText="1"/>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5" fontId="0" fillId="27" borderId="0" xfId="0" applyFill="1" applyBorder="1" applyAlignment="1">
      <alignment horizontal="center" vertical="center"/>
    </xf>
    <xf numFmtId="175" fontId="0" fillId="0" borderId="0" xfId="0" applyAlignment="1">
      <alignment horizontal="center"/>
    </xf>
    <xf numFmtId="0" fontId="83" fillId="0" borderId="0" xfId="74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63" fillId="0" borderId="12" xfId="919" applyFont="1" applyBorder="1" applyAlignment="1">
      <alignment horizontal="left" vertical="center"/>
    </xf>
    <xf numFmtId="190" fontId="52" fillId="27" borderId="43" xfId="336" applyNumberFormat="1" applyFont="1" applyFill="1" applyBorder="1" applyAlignment="1">
      <alignment horizontal="right" vertical="center"/>
    </xf>
    <xf numFmtId="43" fontId="98" fillId="27" borderId="24" xfId="336" applyNumberFormat="1" applyFont="1" applyFill="1" applyBorder="1" applyAlignment="1">
      <alignment horizontal="right" vertical="center"/>
    </xf>
    <xf numFmtId="0" fontId="62" fillId="0" borderId="0" xfId="744" applyFont="1" applyFill="1" applyBorder="1" applyAlignment="1">
      <alignment horizontal="center" vertical="center"/>
    </xf>
    <xf numFmtId="10" fontId="62" fillId="0" borderId="0" xfId="551" applyNumberFormat="1" applyFont="1" applyFill="1" applyBorder="1" applyAlignment="1">
      <alignment horizontal="center"/>
    </xf>
    <xf numFmtId="41" fontId="43" fillId="0" borderId="0" xfId="450" applyNumberFormat="1" applyFont="1"/>
    <xf numFmtId="41" fontId="43"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3" fillId="0" borderId="0" xfId="450" applyNumberFormat="1" applyFont="1" applyBorder="1" applyAlignment="1"/>
    <xf numFmtId="41" fontId="70" fillId="0" borderId="0" xfId="450" applyNumberFormat="1" applyFont="1" applyBorder="1" applyAlignment="1">
      <alignment vertical="center" wrapText="1"/>
    </xf>
    <xf numFmtId="41" fontId="70" fillId="0" borderId="0" xfId="450" applyNumberFormat="1" applyFont="1" applyBorder="1"/>
    <xf numFmtId="41" fontId="70" fillId="0" borderId="0" xfId="450" applyNumberFormat="1" applyFont="1"/>
    <xf numFmtId="41" fontId="70" fillId="0" borderId="0" xfId="0" applyNumberFormat="1" applyFont="1" applyBorder="1"/>
    <xf numFmtId="41" fontId="70" fillId="0" borderId="0" xfId="450" applyNumberFormat="1" applyFont="1" applyBorder="1" applyAlignment="1"/>
    <xf numFmtId="41" fontId="70" fillId="0" borderId="0" xfId="0" applyNumberFormat="1" applyFont="1"/>
    <xf numFmtId="0" fontId="77" fillId="27" borderId="0" xfId="919" applyFont="1" applyFill="1" applyBorder="1" applyAlignment="1">
      <alignment horizontal="center" vertical="center" wrapText="1"/>
    </xf>
    <xf numFmtId="168" fontId="77" fillId="27" borderId="0" xfId="323" applyNumberFormat="1" applyFont="1" applyFill="1" applyBorder="1" applyAlignment="1">
      <alignment vertical="center"/>
    </xf>
    <xf numFmtId="9" fontId="47" fillId="0" borderId="13" xfId="551" applyFont="1" applyBorder="1" applyAlignment="1">
      <alignment horizontal="center"/>
    </xf>
    <xf numFmtId="9" fontId="51" fillId="27" borderId="19" xfId="551" applyFont="1" applyFill="1" applyBorder="1" applyAlignment="1">
      <alignment horizontal="center" vertical="center"/>
    </xf>
    <xf numFmtId="0" fontId="47" fillId="0" borderId="0" xfId="919" applyFont="1" applyAlignment="1"/>
    <xf numFmtId="168" fontId="49" fillId="0" borderId="0" xfId="323" applyNumberFormat="1" applyFont="1" applyFill="1" applyBorder="1" applyAlignment="1">
      <alignment horizontal="right" vertical="center"/>
    </xf>
    <xf numFmtId="175" fontId="0" fillId="0" borderId="0" xfId="0" applyAlignment="1">
      <alignment horizontal="center"/>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xf>
    <xf numFmtId="175" fontId="0" fillId="0" borderId="0" xfId="0" applyAlignment="1">
      <alignment horizontal="center"/>
    </xf>
    <xf numFmtId="3" fontId="78" fillId="27" borderId="21" xfId="323" applyNumberFormat="1" applyFont="1" applyFill="1" applyBorder="1" applyAlignment="1">
      <alignment horizontal="center" vertical="center"/>
    </xf>
    <xf numFmtId="3" fontId="78" fillId="27" borderId="12" xfId="323" applyNumberFormat="1" applyFont="1" applyFill="1" applyBorder="1" applyAlignment="1">
      <alignment horizontal="center" vertical="center"/>
    </xf>
    <xf numFmtId="3" fontId="77" fillId="27" borderId="17" xfId="323" applyNumberFormat="1" applyFont="1" applyFill="1" applyBorder="1" applyAlignment="1">
      <alignment horizontal="center" vertical="center"/>
    </xf>
    <xf numFmtId="172" fontId="77" fillId="27" borderId="12" xfId="0" applyNumberFormat="1" applyFont="1" applyFill="1" applyBorder="1" applyAlignment="1">
      <alignment horizontal="center" vertical="center"/>
    </xf>
    <xf numFmtId="172" fontId="77" fillId="27" borderId="25" xfId="0" applyNumberFormat="1" applyFont="1" applyFill="1" applyBorder="1" applyAlignment="1">
      <alignment horizontal="center" vertical="center"/>
    </xf>
    <xf numFmtId="3" fontId="78" fillId="27" borderId="20" xfId="323" applyNumberFormat="1" applyFont="1" applyFill="1" applyBorder="1" applyAlignment="1">
      <alignment horizontal="center" vertical="center"/>
    </xf>
    <xf numFmtId="41" fontId="78" fillId="27" borderId="0" xfId="323" applyNumberFormat="1" applyFont="1" applyFill="1" applyBorder="1" applyAlignment="1">
      <alignment horizontal="center" vertical="center"/>
    </xf>
    <xf numFmtId="172" fontId="77" fillId="27" borderId="0" xfId="0" applyNumberFormat="1" applyFont="1" applyFill="1" applyBorder="1" applyAlignment="1">
      <alignment horizontal="center" vertical="center"/>
    </xf>
    <xf numFmtId="172" fontId="77" fillId="27" borderId="24" xfId="0" applyNumberFormat="1" applyFont="1" applyFill="1" applyBorder="1" applyAlignment="1">
      <alignment horizontal="center" vertical="center"/>
    </xf>
    <xf numFmtId="3" fontId="77" fillId="27" borderId="15" xfId="0" applyNumberFormat="1" applyFont="1" applyFill="1" applyBorder="1" applyAlignment="1">
      <alignment horizontal="center" vertical="center"/>
    </xf>
    <xf numFmtId="3" fontId="77" fillId="27" borderId="23" xfId="0" applyNumberFormat="1" applyFont="1" applyFill="1" applyBorder="1" applyAlignment="1">
      <alignment horizontal="center" vertical="center"/>
    </xf>
    <xf numFmtId="3" fontId="77" fillId="27" borderId="13" xfId="0" applyNumberFormat="1" applyFont="1" applyFill="1" applyBorder="1" applyAlignment="1">
      <alignment horizontal="center" vertical="center"/>
    </xf>
    <xf numFmtId="172" fontId="77" fillId="27" borderId="23" xfId="551" applyNumberFormat="1" applyFont="1" applyFill="1" applyBorder="1" applyAlignment="1">
      <alignment horizontal="center" vertical="center"/>
    </xf>
    <xf numFmtId="172" fontId="77" fillId="27" borderId="16" xfId="551" applyNumberFormat="1" applyFont="1" applyFill="1" applyBorder="1" applyAlignment="1">
      <alignment horizontal="center" vertical="center"/>
    </xf>
    <xf numFmtId="172" fontId="77" fillId="27" borderId="17" xfId="0" applyNumberFormat="1" applyFont="1" applyFill="1" applyBorder="1" applyAlignment="1">
      <alignment horizontal="center"/>
    </xf>
    <xf numFmtId="168" fontId="77" fillId="27" borderId="15" xfId="0" applyNumberFormat="1" applyFont="1" applyFill="1" applyBorder="1" applyAlignment="1">
      <alignment horizontal="center" vertical="center" wrapText="1"/>
    </xf>
    <xf numFmtId="49" fontId="77" fillId="27" borderId="16" xfId="0" applyNumberFormat="1" applyFont="1" applyFill="1" applyBorder="1" applyAlignment="1">
      <alignment horizontal="center" vertical="center" wrapText="1"/>
    </xf>
    <xf numFmtId="172" fontId="65" fillId="27" borderId="0" xfId="0" applyNumberFormat="1" applyFont="1" applyFill="1" applyBorder="1" applyAlignment="1">
      <alignment horizontal="right"/>
    </xf>
    <xf numFmtId="172" fontId="65" fillId="27" borderId="24" xfId="0" applyNumberFormat="1" applyFont="1" applyFill="1" applyBorder="1" applyAlignment="1">
      <alignment horizontal="right"/>
    </xf>
    <xf numFmtId="175" fontId="75" fillId="0" borderId="0" xfId="0" applyFont="1" applyAlignment="1">
      <alignment horizontal="right"/>
    </xf>
    <xf numFmtId="172" fontId="95" fillId="27" borderId="24" xfId="0" applyNumberFormat="1" applyFont="1" applyFill="1" applyBorder="1" applyAlignment="1">
      <alignment horizontal="center" vertical="center"/>
    </xf>
    <xf numFmtId="172" fontId="95" fillId="27" borderId="16" xfId="0" applyNumberFormat="1" applyFont="1" applyFill="1" applyBorder="1" applyAlignment="1">
      <alignment horizontal="center" vertical="center"/>
    </xf>
    <xf numFmtId="3" fontId="79" fillId="0" borderId="0" xfId="336" applyNumberFormat="1" applyFont="1" applyFill="1" applyBorder="1" applyAlignment="1">
      <alignment horizontal="center"/>
    </xf>
    <xf numFmtId="3" fontId="79" fillId="0" borderId="12" xfId="336" applyNumberFormat="1" applyFont="1" applyFill="1" applyBorder="1" applyAlignment="1">
      <alignment horizontal="center"/>
    </xf>
    <xf numFmtId="3" fontId="79" fillId="27" borderId="11" xfId="336" applyNumberFormat="1" applyFont="1" applyFill="1" applyBorder="1" applyAlignment="1">
      <alignment horizontal="center"/>
    </xf>
    <xf numFmtId="17" fontId="77" fillId="27" borderId="13"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wrapText="1"/>
    </xf>
    <xf numFmtId="175" fontId="48" fillId="27" borderId="41" xfId="0" applyNumberFormat="1" applyFont="1" applyFill="1" applyBorder="1" applyAlignment="1">
      <alignment horizontal="center" vertical="center" wrapText="1"/>
    </xf>
    <xf numFmtId="172" fontId="78" fillId="27" borderId="19" xfId="551" applyNumberFormat="1" applyFont="1" applyFill="1" applyBorder="1" applyAlignment="1">
      <alignment horizontal="right" vertical="center"/>
    </xf>
    <xf numFmtId="168" fontId="77" fillId="27" borderId="40" xfId="338" applyNumberFormat="1" applyFont="1" applyFill="1" applyBorder="1" applyAlignment="1">
      <alignment horizontal="center" vertical="center" wrapText="1"/>
    </xf>
    <xf numFmtId="171" fontId="77" fillId="27" borderId="43" xfId="361" applyNumberFormat="1" applyFont="1" applyFill="1" applyBorder="1" applyAlignment="1">
      <alignment horizontal="left" vertical="center"/>
    </xf>
    <xf numFmtId="172" fontId="78" fillId="27" borderId="43" xfId="551" applyNumberFormat="1" applyFont="1" applyFill="1" applyBorder="1" applyAlignment="1">
      <alignment horizontal="right" vertical="center"/>
    </xf>
    <xf numFmtId="172" fontId="78" fillId="27" borderId="14" xfId="551" applyNumberFormat="1" applyFont="1" applyFill="1" applyBorder="1" applyAlignment="1">
      <alignment horizontal="right" vertical="center"/>
    </xf>
    <xf numFmtId="175" fontId="77" fillId="27" borderId="13" xfId="361" applyFont="1" applyFill="1" applyBorder="1" applyAlignment="1">
      <alignment horizontal="left" vertical="center"/>
    </xf>
    <xf numFmtId="172" fontId="77" fillId="27" borderId="13" xfId="361" applyNumberFormat="1" applyFont="1" applyFill="1" applyBorder="1" applyAlignment="1">
      <alignment horizontal="right" vertical="center"/>
    </xf>
    <xf numFmtId="49" fontId="77" fillId="27" borderId="14" xfId="361" applyNumberFormat="1" applyFont="1" applyFill="1" applyBorder="1" applyAlignment="1">
      <alignment horizontal="left" vertical="center"/>
    </xf>
    <xf numFmtId="181" fontId="43" fillId="0" borderId="0" xfId="442" applyNumberFormat="1" applyFont="1" applyAlignment="1">
      <alignment vertical="center"/>
    </xf>
    <xf numFmtId="4" fontId="77" fillId="27" borderId="24" xfId="323" applyNumberFormat="1" applyFont="1" applyFill="1" applyBorder="1" applyAlignment="1">
      <alignment horizontal="center"/>
    </xf>
    <xf numFmtId="43" fontId="78" fillId="27" borderId="18" xfId="323" applyNumberFormat="1" applyFont="1" applyFill="1" applyBorder="1" applyAlignment="1"/>
    <xf numFmtId="4" fontId="77" fillId="27" borderId="22" xfId="323" applyNumberFormat="1" applyFont="1" applyFill="1" applyBorder="1" applyAlignment="1">
      <alignment horizontal="center"/>
    </xf>
    <xf numFmtId="175" fontId="0" fillId="0" borderId="0" xfId="0" applyAlignment="1">
      <alignment horizontal="center"/>
    </xf>
    <xf numFmtId="10" fontId="78" fillId="27" borderId="0" xfId="450" applyNumberFormat="1" applyFont="1" applyFill="1" applyBorder="1" applyAlignment="1">
      <alignment horizontal="center" vertical="center"/>
    </xf>
    <xf numFmtId="10" fontId="78" fillId="27" borderId="44" xfId="450" applyNumberFormat="1" applyFont="1" applyFill="1" applyBorder="1" applyAlignment="1">
      <alignment horizontal="center" vertical="center"/>
    </xf>
    <xf numFmtId="10" fontId="78" fillId="27" borderId="45" xfId="450" applyNumberFormat="1" applyFont="1" applyFill="1" applyBorder="1" applyAlignment="1">
      <alignment horizontal="center" vertical="center"/>
    </xf>
    <xf numFmtId="10" fontId="78" fillId="27" borderId="11" xfId="450" applyNumberFormat="1" applyFont="1" applyFill="1" applyBorder="1" applyAlignment="1">
      <alignment horizontal="center" vertical="center"/>
    </xf>
    <xf numFmtId="175" fontId="77" fillId="27" borderId="44" xfId="450" applyFont="1" applyFill="1" applyBorder="1" applyAlignment="1">
      <alignment horizontal="center" vertical="center" wrapText="1"/>
    </xf>
    <xf numFmtId="175" fontId="77" fillId="27" borderId="43" xfId="450" applyFont="1" applyFill="1" applyBorder="1" applyAlignment="1">
      <alignment horizontal="center" vertical="center"/>
    </xf>
    <xf numFmtId="17" fontId="77" fillId="27" borderId="43" xfId="450" applyNumberFormat="1" applyFont="1" applyFill="1" applyBorder="1" applyAlignment="1">
      <alignment horizontal="left" vertical="center"/>
    </xf>
    <xf numFmtId="17" fontId="77" fillId="27" borderId="19" xfId="450" applyNumberFormat="1" applyFont="1" applyFill="1" applyBorder="1" applyAlignment="1">
      <alignment horizontal="left" vertical="center"/>
    </xf>
    <xf numFmtId="17" fontId="77" fillId="27" borderId="14" xfId="450" applyNumberFormat="1" applyFont="1" applyFill="1" applyBorder="1" applyAlignment="1">
      <alignment horizontal="left" vertical="center"/>
    </xf>
    <xf numFmtId="10" fontId="78" fillId="27" borderId="11" xfId="633" applyNumberFormat="1" applyFont="1" applyFill="1" applyBorder="1" applyAlignment="1">
      <alignment horizontal="center"/>
    </xf>
    <xf numFmtId="175" fontId="0" fillId="0" borderId="0" xfId="0" applyAlignment="1">
      <alignment horizontal="center"/>
    </xf>
    <xf numFmtId="0" fontId="65" fillId="27" borderId="20" xfId="0" applyNumberFormat="1" applyFont="1" applyFill="1" applyBorder="1" applyAlignment="1">
      <alignment horizontal="center"/>
    </xf>
    <xf numFmtId="0" fontId="65" fillId="27" borderId="18" xfId="0" applyNumberFormat="1" applyFont="1" applyFill="1" applyBorder="1" applyAlignment="1">
      <alignment horizontal="center"/>
    </xf>
    <xf numFmtId="0" fontId="62" fillId="27" borderId="13" xfId="0" applyNumberFormat="1" applyFont="1" applyFill="1" applyBorder="1" applyAlignment="1">
      <alignment horizontal="center" vertical="center"/>
    </xf>
    <xf numFmtId="175" fontId="62" fillId="27" borderId="19" xfId="0" applyFont="1" applyFill="1" applyBorder="1" applyAlignment="1">
      <alignment vertical="center"/>
    </xf>
    <xf numFmtId="0" fontId="62" fillId="27" borderId="23" xfId="0" applyNumberFormat="1" applyFont="1" applyFill="1" applyBorder="1" applyAlignment="1">
      <alignment horizontal="center" vertical="center"/>
    </xf>
    <xf numFmtId="0" fontId="62" fillId="27" borderId="35" xfId="0" applyNumberFormat="1" applyFont="1" applyFill="1" applyBorder="1" applyAlignment="1">
      <alignment horizontal="center" vertical="center"/>
    </xf>
    <xf numFmtId="41" fontId="62" fillId="27" borderId="13" xfId="0" applyNumberFormat="1" applyFont="1" applyFill="1" applyBorder="1" applyAlignment="1">
      <alignment horizontal="center" vertical="center"/>
    </xf>
    <xf numFmtId="175" fontId="0" fillId="0" borderId="0" xfId="0" applyAlignment="1">
      <alignment horizontal="center"/>
    </xf>
    <xf numFmtId="175" fontId="67" fillId="0" borderId="0" xfId="0" applyFont="1" applyFill="1" applyBorder="1" applyAlignment="1">
      <alignment horizontal="center" vertical="center" wrapText="1"/>
    </xf>
    <xf numFmtId="10" fontId="95" fillId="27" borderId="37" xfId="0" applyNumberFormat="1" applyFont="1" applyFill="1" applyBorder="1" applyAlignment="1">
      <alignment horizontal="center" vertical="center"/>
    </xf>
    <xf numFmtId="10" fontId="95" fillId="27" borderId="39" xfId="0" applyNumberFormat="1" applyFont="1" applyFill="1" applyBorder="1" applyAlignment="1">
      <alignment horizontal="center" vertical="center"/>
    </xf>
    <xf numFmtId="10" fontId="95" fillId="27" borderId="38" xfId="0" applyNumberFormat="1" applyFont="1" applyFill="1" applyBorder="1" applyAlignment="1">
      <alignment horizontal="center" vertical="center"/>
    </xf>
    <xf numFmtId="10" fontId="95" fillId="27" borderId="20" xfId="0" applyNumberFormat="1" applyFont="1" applyFill="1" applyBorder="1" applyAlignment="1">
      <alignment horizontal="center" vertical="center"/>
    </xf>
    <xf numFmtId="10" fontId="95" fillId="27" borderId="0" xfId="0" applyNumberFormat="1" applyFont="1" applyFill="1" applyBorder="1" applyAlignment="1">
      <alignment horizontal="center" vertical="center"/>
    </xf>
    <xf numFmtId="10" fontId="95" fillId="27" borderId="24" xfId="0" applyNumberFormat="1" applyFont="1" applyFill="1" applyBorder="1" applyAlignment="1">
      <alignment horizontal="center" vertical="center"/>
    </xf>
    <xf numFmtId="10" fontId="95" fillId="27" borderId="18" xfId="0" applyNumberFormat="1" applyFont="1" applyFill="1" applyBorder="1" applyAlignment="1">
      <alignment horizontal="center" vertical="center"/>
    </xf>
    <xf numFmtId="10" fontId="95" fillId="27" borderId="11" xfId="0" applyNumberFormat="1" applyFont="1" applyFill="1" applyBorder="1" applyAlignment="1">
      <alignment horizontal="center" vertical="center"/>
    </xf>
    <xf numFmtId="10" fontId="95" fillId="27" borderId="22" xfId="0" applyNumberFormat="1" applyFont="1" applyFill="1" applyBorder="1" applyAlignment="1">
      <alignment horizontal="center" vertical="center"/>
    </xf>
    <xf numFmtId="10" fontId="49" fillId="27" borderId="0" xfId="551" applyNumberFormat="1" applyFont="1" applyFill="1" applyBorder="1" applyAlignment="1">
      <alignment horizontal="center"/>
    </xf>
    <xf numFmtId="10" fontId="65" fillId="27" borderId="0" xfId="0" applyNumberFormat="1" applyFont="1" applyFill="1" applyBorder="1" applyAlignment="1">
      <alignment horizontal="center" vertical="center"/>
    </xf>
    <xf numFmtId="175" fontId="49" fillId="0" borderId="0" xfId="0"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5" fontId="0" fillId="0" borderId="0" xfId="0" applyAlignment="1">
      <alignment horizontal="center"/>
    </xf>
    <xf numFmtId="175" fontId="67" fillId="0" borderId="0" xfId="0" applyFont="1" applyFill="1" applyBorder="1" applyAlignment="1">
      <alignment horizontal="center" vertical="center" wrapText="1"/>
    </xf>
    <xf numFmtId="9" fontId="79" fillId="0" borderId="0" xfId="551" applyFont="1" applyFill="1" applyBorder="1" applyAlignment="1">
      <alignment horizontal="center" vertical="center" wrapText="1"/>
    </xf>
    <xf numFmtId="172" fontId="79" fillId="0" borderId="24" xfId="551" applyNumberFormat="1" applyFont="1" applyFill="1" applyBorder="1" applyAlignment="1">
      <alignment horizontal="center" vertical="center" wrapText="1"/>
    </xf>
    <xf numFmtId="10" fontId="79" fillId="0" borderId="0" xfId="328" applyNumberFormat="1" applyFont="1" applyFill="1" applyBorder="1" applyAlignment="1">
      <alignment horizontal="center" vertical="center" wrapText="1"/>
    </xf>
    <xf numFmtId="41" fontId="60" fillId="27" borderId="0" xfId="336" applyNumberFormat="1" applyFont="1" applyFill="1" applyBorder="1" applyAlignment="1">
      <alignment horizontal="center" vertical="center"/>
    </xf>
    <xf numFmtId="10" fontId="79" fillId="27" borderId="0" xfId="328" applyNumberFormat="1" applyFont="1" applyFill="1" applyBorder="1" applyAlignment="1">
      <alignment horizontal="center" vertical="center" wrapText="1"/>
    </xf>
    <xf numFmtId="172" fontId="79" fillId="27" borderId="24" xfId="551" applyNumberFormat="1" applyFont="1" applyFill="1" applyBorder="1" applyAlignment="1">
      <alignment horizontal="center" vertical="center" wrapText="1"/>
    </xf>
    <xf numFmtId="10" fontId="79" fillId="27" borderId="18" xfId="328" applyNumberFormat="1" applyFont="1" applyFill="1" applyBorder="1" applyAlignment="1">
      <alignment horizontal="center" vertical="center" wrapText="1"/>
    </xf>
    <xf numFmtId="10" fontId="79" fillId="27" borderId="11" xfId="328" applyNumberFormat="1" applyFont="1" applyFill="1" applyBorder="1" applyAlignment="1">
      <alignment horizontal="center" vertical="center" wrapText="1"/>
    </xf>
    <xf numFmtId="172" fontId="79" fillId="27" borderId="22" xfId="551" applyNumberFormat="1" applyFont="1" applyFill="1" applyBorder="1" applyAlignment="1">
      <alignment horizontal="center" vertical="center" wrapText="1"/>
    </xf>
    <xf numFmtId="0" fontId="78" fillId="0" borderId="0" xfId="362" applyFont="1" applyAlignment="1">
      <alignment vertical="center"/>
    </xf>
    <xf numFmtId="0" fontId="154" fillId="27" borderId="0" xfId="772" applyFont="1" applyFill="1" applyAlignment="1">
      <alignment vertical="center"/>
    </xf>
    <xf numFmtId="2" fontId="77" fillId="0" borderId="19" xfId="328" applyNumberFormat="1" applyFont="1" applyFill="1" applyBorder="1" applyAlignment="1">
      <alignment horizontal="center" vertical="center"/>
    </xf>
    <xf numFmtId="2" fontId="77" fillId="0" borderId="14" xfId="328" applyNumberFormat="1" applyFont="1" applyFill="1" applyBorder="1" applyAlignment="1">
      <alignment horizontal="center" vertical="center"/>
    </xf>
    <xf numFmtId="175" fontId="0" fillId="0" borderId="0" xfId="0" applyAlignment="1">
      <alignment wrapText="1"/>
    </xf>
    <xf numFmtId="175" fontId="77" fillId="27" borderId="41" xfId="388" applyFont="1" applyFill="1" applyBorder="1" applyAlignment="1">
      <alignment horizontal="center" vertical="center" wrapText="1"/>
    </xf>
    <xf numFmtId="43" fontId="52" fillId="27" borderId="13"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175" fontId="77" fillId="0" borderId="0" xfId="0" applyFont="1" applyFill="1" applyBorder="1" applyAlignment="1">
      <alignment horizontal="left" vertical="center" wrapText="1" indent="2"/>
    </xf>
    <xf numFmtId="175" fontId="0" fillId="0" borderId="0" xfId="0" applyAlignment="1">
      <alignment horizontal="left" indent="2"/>
    </xf>
    <xf numFmtId="168" fontId="78" fillId="27" borderId="0" xfId="323" applyNumberFormat="1" applyFont="1" applyFill="1" applyBorder="1" applyAlignment="1">
      <alignment horizontal="left" indent="2"/>
    </xf>
    <xf numFmtId="168" fontId="77" fillId="27" borderId="23" xfId="0" applyNumberFormat="1" applyFont="1" applyFill="1" applyBorder="1" applyAlignment="1">
      <alignment horizontal="left" vertical="center" wrapText="1" indent="2"/>
    </xf>
    <xf numFmtId="168" fontId="77" fillId="27" borderId="23" xfId="323" applyNumberFormat="1" applyFont="1" applyFill="1" applyBorder="1" applyAlignment="1">
      <alignment horizontal="left" indent="2"/>
    </xf>
    <xf numFmtId="175" fontId="0" fillId="0" borderId="0" xfId="0" applyFill="1" applyBorder="1" applyAlignment="1">
      <alignment horizontal="left" indent="2"/>
    </xf>
    <xf numFmtId="168" fontId="64" fillId="27" borderId="23" xfId="0" applyNumberFormat="1" applyFont="1" applyFill="1" applyBorder="1" applyAlignment="1">
      <alignment vertical="center" wrapText="1"/>
    </xf>
    <xf numFmtId="172" fontId="64" fillId="27" borderId="13" xfId="0" applyNumberFormat="1" applyFont="1" applyFill="1" applyBorder="1" applyAlignment="1">
      <alignment vertical="center"/>
    </xf>
    <xf numFmtId="175" fontId="0" fillId="0" borderId="0" xfId="0" applyAlignment="1">
      <alignment horizontal="center"/>
    </xf>
    <xf numFmtId="203" fontId="0" fillId="0" borderId="0" xfId="0" applyNumberFormat="1"/>
    <xf numFmtId="0" fontId="59" fillId="0" borderId="0" xfId="919" applyFont="1"/>
    <xf numFmtId="168" fontId="59" fillId="0" borderId="0" xfId="919" applyNumberFormat="1" applyFont="1"/>
    <xf numFmtId="0" fontId="79" fillId="27" borderId="13" xfId="919" applyFont="1" applyFill="1" applyBorder="1" applyAlignment="1">
      <alignment horizontal="center" vertical="center"/>
    </xf>
    <xf numFmtId="0" fontId="79" fillId="0" borderId="35" xfId="919" applyFont="1" applyFill="1" applyBorder="1" applyAlignment="1">
      <alignment horizontal="center" vertical="center" wrapText="1"/>
    </xf>
    <xf numFmtId="0" fontId="79" fillId="27" borderId="13" xfId="919" applyFont="1" applyFill="1" applyBorder="1" applyAlignment="1">
      <alignment horizontal="center" vertical="center" wrapText="1"/>
    </xf>
    <xf numFmtId="0" fontId="79" fillId="27" borderId="19" xfId="919" applyFont="1" applyFill="1" applyBorder="1" applyAlignment="1">
      <alignment horizontal="left" vertical="center"/>
    </xf>
    <xf numFmtId="168" fontId="60" fillId="0" borderId="0" xfId="323" applyNumberFormat="1" applyFont="1" applyFill="1" applyBorder="1" applyAlignment="1">
      <alignment horizontal="right"/>
    </xf>
    <xf numFmtId="172" fontId="60" fillId="27" borderId="19" xfId="551" applyNumberFormat="1" applyFont="1" applyFill="1" applyBorder="1" applyAlignment="1"/>
    <xf numFmtId="168" fontId="79" fillId="0" borderId="13" xfId="323" applyNumberFormat="1" applyFont="1" applyFill="1" applyBorder="1" applyAlignment="1">
      <alignment vertical="center"/>
    </xf>
    <xf numFmtId="172" fontId="60" fillId="27" borderId="13" xfId="551" applyNumberFormat="1" applyFont="1" applyFill="1" applyBorder="1" applyAlignment="1"/>
    <xf numFmtId="9" fontId="77" fillId="27" borderId="19" xfId="551" applyNumberFormat="1" applyFont="1" applyFill="1" applyBorder="1" applyAlignment="1">
      <alignment horizontal="right" vertical="center"/>
    </xf>
    <xf numFmtId="3" fontId="77" fillId="0" borderId="40" xfId="0" applyNumberFormat="1" applyFont="1" applyFill="1" applyBorder="1" applyAlignment="1" applyProtection="1">
      <alignment vertical="center"/>
    </xf>
    <xf numFmtId="175" fontId="57" fillId="0" borderId="0" xfId="0" applyFont="1" applyFill="1" applyBorder="1" applyAlignment="1"/>
    <xf numFmtId="17" fontId="65" fillId="27" borderId="19" xfId="0" applyNumberFormat="1" applyFont="1" applyFill="1" applyBorder="1" applyAlignment="1" applyProtection="1">
      <alignment horizontal="center" vertical="center"/>
    </xf>
    <xf numFmtId="3" fontId="49" fillId="27" borderId="0" xfId="0" applyNumberFormat="1" applyFont="1" applyFill="1" applyBorder="1" applyAlignment="1" applyProtection="1">
      <alignment horizontal="center" vertical="center"/>
    </xf>
    <xf numFmtId="3" fontId="65" fillId="27" borderId="19" xfId="0" applyNumberFormat="1" applyFont="1" applyFill="1" applyBorder="1" applyAlignment="1" applyProtection="1">
      <alignment horizontal="center" vertical="center"/>
    </xf>
    <xf numFmtId="3" fontId="65" fillId="27" borderId="14" xfId="0" applyNumberFormat="1" applyFont="1" applyFill="1" applyBorder="1" applyAlignment="1" applyProtection="1">
      <alignment horizontal="center" vertical="center"/>
    </xf>
    <xf numFmtId="3" fontId="77" fillId="27" borderId="18" xfId="0" applyNumberFormat="1" applyFont="1" applyFill="1" applyBorder="1" applyAlignment="1" applyProtection="1">
      <alignment horizontal="center" vertical="center"/>
    </xf>
    <xf numFmtId="172" fontId="77" fillId="27" borderId="11" xfId="551"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2" fontId="77" fillId="27" borderId="22" xfId="551" applyNumberFormat="1" applyFont="1" applyFill="1" applyBorder="1" applyAlignment="1" applyProtection="1">
      <alignment horizontal="center" vertical="center"/>
    </xf>
    <xf numFmtId="3" fontId="78" fillId="27" borderId="47" xfId="0" applyNumberFormat="1" applyFont="1" applyFill="1" applyBorder="1" applyAlignment="1" applyProtection="1">
      <alignment horizontal="center"/>
    </xf>
    <xf numFmtId="172" fontId="77" fillId="27" borderId="48" xfId="551" applyNumberFormat="1" applyFont="1" applyFill="1" applyBorder="1" applyAlignment="1" applyProtection="1">
      <alignment horizontal="center"/>
    </xf>
    <xf numFmtId="3" fontId="78" fillId="27" borderId="48" xfId="0" applyNumberFormat="1" applyFont="1" applyFill="1" applyBorder="1" applyAlignment="1" applyProtection="1">
      <alignment horizontal="center"/>
    </xf>
    <xf numFmtId="172" fontId="77" fillId="27" borderId="49" xfId="551"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172" fontId="77" fillId="27" borderId="11" xfId="551" applyNumberFormat="1" applyFont="1" applyFill="1" applyBorder="1" applyAlignment="1" applyProtection="1">
      <alignment horizontal="center"/>
    </xf>
    <xf numFmtId="3" fontId="78" fillId="27" borderId="11" xfId="0" applyNumberFormat="1" applyFont="1" applyFill="1" applyBorder="1" applyAlignment="1" applyProtection="1">
      <alignment horizontal="center"/>
    </xf>
    <xf numFmtId="172" fontId="77" fillId="27" borderId="22" xfId="551" applyNumberFormat="1" applyFont="1" applyFill="1" applyBorder="1" applyAlignment="1" applyProtection="1">
      <alignment horizontal="center"/>
    </xf>
    <xf numFmtId="17" fontId="77" fillId="0" borderId="18" xfId="0" applyNumberFormat="1" applyFont="1" applyFill="1" applyBorder="1" applyAlignment="1">
      <alignment horizontal="center" vertical="center"/>
    </xf>
    <xf numFmtId="172" fontId="47" fillId="0" borderId="0" xfId="551" applyNumberFormat="1" applyFont="1" applyAlignment="1">
      <alignment horizontal="right"/>
    </xf>
    <xf numFmtId="175" fontId="0" fillId="0" borderId="0" xfId="0" applyAlignment="1">
      <alignment horizontal="center"/>
    </xf>
    <xf numFmtId="43" fontId="51" fillId="0" borderId="47" xfId="323" applyFont="1" applyFill="1" applyBorder="1" applyAlignment="1">
      <alignment horizontal="center"/>
    </xf>
    <xf numFmtId="43" fontId="51" fillId="0" borderId="48" xfId="323" applyFont="1" applyFill="1" applyBorder="1" applyAlignment="1">
      <alignment horizontal="center"/>
    </xf>
    <xf numFmtId="43" fontId="51" fillId="0" borderId="49" xfId="323" applyFont="1" applyFill="1" applyBorder="1" applyAlignment="1">
      <alignment horizontal="center"/>
    </xf>
    <xf numFmtId="43" fontId="51" fillId="0" borderId="46" xfId="323" applyFont="1" applyFill="1" applyBorder="1" applyAlignment="1">
      <alignment horizontal="center"/>
    </xf>
    <xf numFmtId="43" fontId="51" fillId="0" borderId="24" xfId="323" applyFont="1" applyFill="1" applyBorder="1" applyAlignment="1">
      <alignment horizontal="center"/>
    </xf>
    <xf numFmtId="43" fontId="51" fillId="27" borderId="46" xfId="323" applyFont="1" applyFill="1" applyBorder="1" applyAlignment="1">
      <alignment horizontal="center"/>
    </xf>
    <xf numFmtId="43" fontId="51" fillId="27" borderId="24" xfId="323" applyFont="1" applyFill="1" applyBorder="1" applyAlignment="1">
      <alignment horizontal="center"/>
    </xf>
    <xf numFmtId="10" fontId="77" fillId="27" borderId="19" xfId="391" applyNumberFormat="1" applyFont="1" applyFill="1" applyBorder="1" applyAlignment="1">
      <alignment horizontal="center" vertical="center"/>
    </xf>
    <xf numFmtId="43" fontId="78" fillId="27" borderId="46" xfId="323" applyNumberFormat="1" applyFont="1" applyFill="1" applyBorder="1" applyAlignment="1"/>
    <xf numFmtId="0" fontId="57" fillId="0" borderId="0" xfId="579" applyFont="1" applyBorder="1" applyAlignment="1">
      <alignment horizontal="left"/>
    </xf>
    <xf numFmtId="0" fontId="57" fillId="0" borderId="0" xfId="579" applyFont="1" applyAlignment="1"/>
    <xf numFmtId="0" fontId="57" fillId="0" borderId="0" xfId="579" applyFont="1"/>
    <xf numFmtId="200" fontId="49" fillId="27" borderId="0" xfId="323" applyNumberFormat="1" applyFont="1" applyFill="1" applyBorder="1" applyAlignment="1">
      <alignment vertical="center"/>
    </xf>
    <xf numFmtId="4" fontId="57" fillId="0" borderId="0" xfId="579" applyNumberFormat="1" applyFont="1" applyAlignment="1">
      <alignment vertical="center"/>
    </xf>
    <xf numFmtId="0" fontId="156" fillId="27" borderId="23" xfId="579" applyFont="1" applyFill="1" applyBorder="1" applyAlignment="1">
      <alignment horizontal="center" vertical="center"/>
    </xf>
    <xf numFmtId="0" fontId="156" fillId="27" borderId="13" xfId="579" applyFont="1" applyFill="1" applyBorder="1" applyAlignment="1">
      <alignment horizontal="center" vertical="center"/>
    </xf>
    <xf numFmtId="0" fontId="157" fillId="0" borderId="0" xfId="579" applyFont="1" applyAlignment="1">
      <alignment vertical="center"/>
    </xf>
    <xf numFmtId="0" fontId="156" fillId="27" borderId="19" xfId="1101" applyFont="1" applyFill="1" applyBorder="1" applyAlignment="1">
      <alignment vertical="center"/>
    </xf>
    <xf numFmtId="43" fontId="158" fillId="27" borderId="0" xfId="323" applyFont="1" applyFill="1" applyBorder="1" applyAlignment="1">
      <alignment vertical="center"/>
    </xf>
    <xf numFmtId="43" fontId="156" fillId="27" borderId="19" xfId="323" applyFont="1" applyFill="1" applyBorder="1" applyAlignment="1">
      <alignment vertical="center"/>
    </xf>
    <xf numFmtId="0" fontId="157" fillId="0" borderId="0" xfId="579" applyFont="1" applyAlignment="1">
      <alignment horizontal="right" vertical="center"/>
    </xf>
    <xf numFmtId="43" fontId="157" fillId="0" borderId="0" xfId="579" applyNumberFormat="1" applyFont="1" applyAlignment="1">
      <alignment vertical="center"/>
    </xf>
    <xf numFmtId="43" fontId="158" fillId="27" borderId="0" xfId="323" applyFont="1" applyFill="1" applyBorder="1" applyAlignment="1">
      <alignment horizontal="left" vertical="center"/>
    </xf>
    <xf numFmtId="0" fontId="156" fillId="27" borderId="13" xfId="1101" applyFont="1" applyFill="1" applyBorder="1" applyAlignment="1">
      <alignment vertical="center"/>
    </xf>
    <xf numFmtId="43" fontId="156" fillId="27" borderId="23" xfId="1101" applyNumberFormat="1" applyFont="1" applyFill="1" applyBorder="1" applyAlignment="1">
      <alignment vertical="center"/>
    </xf>
    <xf numFmtId="43" fontId="156" fillId="27" borderId="13" xfId="579" applyNumberFormat="1" applyFont="1" applyFill="1" applyBorder="1" applyAlignment="1">
      <alignment horizontal="center" vertical="center"/>
    </xf>
    <xf numFmtId="43" fontId="157" fillId="0" borderId="0" xfId="579" applyNumberFormat="1" applyFont="1"/>
    <xf numFmtId="0" fontId="157" fillId="0" borderId="0" xfId="579" applyFont="1"/>
    <xf numFmtId="0" fontId="65" fillId="27" borderId="46" xfId="0" applyNumberFormat="1" applyFont="1" applyFill="1" applyBorder="1" applyAlignment="1">
      <alignment horizontal="center"/>
    </xf>
    <xf numFmtId="43" fontId="49" fillId="27" borderId="46" xfId="0" applyNumberFormat="1" applyFont="1" applyFill="1" applyBorder="1" applyAlignment="1">
      <alignment horizontal="right"/>
    </xf>
    <xf numFmtId="41" fontId="76" fillId="27" borderId="0" xfId="0" applyNumberFormat="1" applyFont="1" applyFill="1" applyBorder="1" applyAlignment="1">
      <alignment vertical="center"/>
    </xf>
    <xf numFmtId="41" fontId="62" fillId="27" borderId="23" xfId="0" applyNumberFormat="1" applyFont="1" applyFill="1" applyBorder="1" applyAlignment="1">
      <alignment vertical="center"/>
    </xf>
    <xf numFmtId="41" fontId="62" fillId="27" borderId="35" xfId="0" applyNumberFormat="1" applyFont="1" applyFill="1" applyBorder="1" applyAlignment="1">
      <alignment vertical="center"/>
    </xf>
    <xf numFmtId="168" fontId="63" fillId="27" borderId="39" xfId="323" applyNumberFormat="1" applyFont="1" applyFill="1" applyBorder="1" applyAlignment="1">
      <alignment horizontal="center"/>
    </xf>
    <xf numFmtId="0" fontId="63" fillId="0" borderId="0" xfId="1121" applyFont="1"/>
    <xf numFmtId="0" fontId="82" fillId="0" borderId="0" xfId="1121" applyFont="1" applyAlignment="1">
      <alignment vertical="center"/>
    </xf>
    <xf numFmtId="41" fontId="43" fillId="0" borderId="0" xfId="742" applyNumberFormat="1"/>
    <xf numFmtId="41" fontId="43" fillId="0" borderId="0" xfId="742" applyNumberFormat="1" applyAlignment="1">
      <alignment vertical="center"/>
    </xf>
    <xf numFmtId="41" fontId="51" fillId="27" borderId="0" xfId="323" applyNumberFormat="1" applyFont="1" applyFill="1" applyBorder="1" applyAlignment="1">
      <alignment horizontal="center"/>
    </xf>
    <xf numFmtId="41" fontId="63" fillId="0" borderId="0" xfId="742" applyNumberFormat="1" applyFont="1" applyAlignment="1">
      <alignment vertical="center"/>
    </xf>
    <xf numFmtId="41" fontId="63" fillId="0" borderId="0" xfId="742" applyNumberFormat="1" applyFont="1"/>
    <xf numFmtId="0" fontId="63" fillId="0" borderId="0" xfId="742" applyFont="1" applyAlignment="1">
      <alignment vertical="center"/>
    </xf>
    <xf numFmtId="168" fontId="62" fillId="27" borderId="19" xfId="0" applyNumberFormat="1" applyFont="1" applyFill="1" applyBorder="1" applyAlignment="1">
      <alignment horizontal="center" vertical="center"/>
    </xf>
    <xf numFmtId="175" fontId="49" fillId="0" borderId="0" xfId="0" applyNumberFormat="1" applyFont="1" applyBorder="1" applyAlignment="1">
      <alignment vertical="center" wrapText="1"/>
    </xf>
    <xf numFmtId="43" fontId="77" fillId="0" borderId="23" xfId="323" applyNumberFormat="1" applyFont="1" applyFill="1" applyBorder="1" applyAlignment="1">
      <alignment horizontal="center" vertical="center" wrapText="1"/>
    </xf>
    <xf numFmtId="43" fontId="77"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3" fillId="27" borderId="0"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10" fontId="62" fillId="27" borderId="0" xfId="0" applyNumberFormat="1" applyFont="1" applyFill="1" applyBorder="1"/>
    <xf numFmtId="10" fontId="62" fillId="27" borderId="24" xfId="0" applyNumberFormat="1" applyFont="1" applyFill="1" applyBorder="1"/>
    <xf numFmtId="168" fontId="78" fillId="27" borderId="0" xfId="323" applyNumberFormat="1" applyFont="1" applyFill="1" applyBorder="1" applyAlignment="1">
      <alignment horizontal="right" indent="2"/>
    </xf>
    <xf numFmtId="10" fontId="64" fillId="27" borderId="23" xfId="0" applyNumberFormat="1" applyFont="1" applyFill="1" applyBorder="1" applyAlignment="1">
      <alignment horizontal="center" vertical="center"/>
    </xf>
    <xf numFmtId="172" fontId="65" fillId="27" borderId="24" xfId="0" applyNumberFormat="1" applyFont="1" applyFill="1" applyBorder="1" applyAlignment="1">
      <alignment horizontal="center" vertical="center"/>
    </xf>
    <xf numFmtId="172" fontId="65" fillId="27" borderId="18" xfId="551" applyNumberFormat="1" applyFont="1" applyFill="1" applyBorder="1" applyAlignment="1">
      <alignment horizontal="center" vertical="center"/>
    </xf>
    <xf numFmtId="168" fontId="65" fillId="27" borderId="14" xfId="323" applyNumberFormat="1" applyFont="1" applyFill="1" applyBorder="1" applyAlignment="1">
      <alignment horizontal="center" vertical="center"/>
    </xf>
    <xf numFmtId="172" fontId="65" fillId="27" borderId="22" xfId="0" applyNumberFormat="1" applyFont="1" applyFill="1" applyBorder="1" applyAlignment="1">
      <alignment horizontal="center" vertical="center"/>
    </xf>
    <xf numFmtId="175" fontId="57" fillId="0" borderId="0" xfId="0" applyFont="1" applyAlignment="1">
      <alignment horizontal="center" vertical="center"/>
    </xf>
    <xf numFmtId="10" fontId="48" fillId="27" borderId="37" xfId="323" applyNumberFormat="1" applyFont="1" applyFill="1" applyBorder="1" applyAlignment="1">
      <alignment horizontal="center"/>
    </xf>
    <xf numFmtId="10" fontId="48" fillId="27" borderId="39" xfId="323" applyNumberFormat="1" applyFont="1" applyFill="1" applyBorder="1" applyAlignment="1">
      <alignment horizontal="center"/>
    </xf>
    <xf numFmtId="10" fontId="48" fillId="27" borderId="38" xfId="323" applyNumberFormat="1" applyFont="1" applyFill="1" applyBorder="1" applyAlignment="1">
      <alignment horizontal="center"/>
    </xf>
    <xf numFmtId="10" fontId="48" fillId="27" borderId="20" xfId="323" applyNumberFormat="1" applyFont="1" applyFill="1" applyBorder="1" applyAlignment="1">
      <alignment horizontal="center"/>
    </xf>
    <xf numFmtId="10" fontId="48" fillId="27" borderId="0" xfId="323" applyNumberFormat="1" applyFont="1" applyFill="1" applyBorder="1" applyAlignment="1">
      <alignment horizontal="center"/>
    </xf>
    <xf numFmtId="10" fontId="48" fillId="27" borderId="24" xfId="323" applyNumberFormat="1" applyFont="1" applyFill="1" applyBorder="1" applyAlignment="1">
      <alignment horizontal="center"/>
    </xf>
    <xf numFmtId="10" fontId="48" fillId="27" borderId="15" xfId="323" applyNumberFormat="1" applyFont="1" applyFill="1" applyBorder="1" applyAlignment="1">
      <alignment horizontal="center" vertical="center"/>
    </xf>
    <xf numFmtId="10" fontId="48" fillId="27" borderId="35" xfId="323" applyNumberFormat="1" applyFont="1" applyFill="1" applyBorder="1" applyAlignment="1">
      <alignment horizontal="center" vertical="center"/>
    </xf>
    <xf numFmtId="10" fontId="48" fillId="27" borderId="16" xfId="323" applyNumberFormat="1" applyFont="1" applyFill="1" applyBorder="1" applyAlignment="1">
      <alignment horizontal="center" vertical="center"/>
    </xf>
    <xf numFmtId="175" fontId="75" fillId="27" borderId="0" xfId="0" applyFont="1" applyFill="1" applyBorder="1" applyAlignment="1">
      <alignment horizontal="center"/>
    </xf>
    <xf numFmtId="49" fontId="48" fillId="27" borderId="0" xfId="0" applyNumberFormat="1" applyFont="1" applyFill="1" applyBorder="1" applyAlignment="1">
      <alignment horizontal="center" vertical="center" wrapText="1"/>
    </xf>
    <xf numFmtId="10" fontId="48" fillId="27" borderId="0" xfId="323" applyNumberFormat="1" applyFont="1" applyFill="1" applyBorder="1" applyAlignment="1">
      <alignment horizontal="center" vertical="center"/>
    </xf>
    <xf numFmtId="49" fontId="83" fillId="27" borderId="0" xfId="0" applyNumberFormat="1" applyFont="1" applyFill="1" applyBorder="1" applyAlignment="1">
      <alignment vertical="center" wrapText="1"/>
    </xf>
    <xf numFmtId="172" fontId="48" fillId="27" borderId="24" xfId="0" applyNumberFormat="1" applyFont="1" applyFill="1" applyBorder="1" applyAlignment="1">
      <alignment horizontal="center" vertical="center"/>
    </xf>
    <xf numFmtId="172" fontId="48" fillId="27" borderId="16" xfId="0" applyNumberFormat="1" applyFont="1" applyFill="1" applyBorder="1" applyAlignment="1">
      <alignment horizontal="center" vertical="center"/>
    </xf>
    <xf numFmtId="175" fontId="65" fillId="27" borderId="46" xfId="0" applyNumberFormat="1" applyFont="1" applyFill="1" applyBorder="1" applyAlignment="1">
      <alignment horizontal="left" vertical="center"/>
    </xf>
    <xf numFmtId="168" fontId="49" fillId="27" borderId="46" xfId="323" applyNumberFormat="1" applyFont="1" applyFill="1" applyBorder="1" applyAlignment="1">
      <alignment horizontal="center"/>
    </xf>
    <xf numFmtId="175" fontId="65" fillId="27" borderId="50" xfId="0" applyNumberFormat="1" applyFont="1" applyFill="1" applyBorder="1" applyAlignment="1">
      <alignment horizontal="center" vertical="center"/>
    </xf>
    <xf numFmtId="49" fontId="65" fillId="27" borderId="50" xfId="0" applyNumberFormat="1" applyFont="1" applyFill="1" applyBorder="1" applyAlignment="1">
      <alignment horizontal="center" vertical="center"/>
    </xf>
    <xf numFmtId="168" fontId="49" fillId="27" borderId="24" xfId="323" applyNumberFormat="1" applyFont="1" applyFill="1" applyBorder="1" applyAlignment="1">
      <alignment horizontal="center"/>
    </xf>
    <xf numFmtId="37" fontId="65" fillId="27" borderId="50" xfId="323" applyNumberFormat="1" applyFont="1" applyFill="1" applyBorder="1" applyAlignment="1">
      <alignment horizontal="right" vertical="center"/>
    </xf>
    <xf numFmtId="37" fontId="65" fillId="27" borderId="56" xfId="323" applyNumberFormat="1" applyFont="1" applyFill="1" applyBorder="1" applyAlignment="1">
      <alignment horizontal="right" vertical="center"/>
    </xf>
    <xf numFmtId="37" fontId="65" fillId="27" borderId="57" xfId="323" applyNumberFormat="1" applyFont="1" applyFill="1" applyBorder="1" applyAlignment="1">
      <alignment horizontal="right" vertical="center"/>
    </xf>
    <xf numFmtId="175" fontId="77" fillId="27" borderId="56" xfId="0" applyNumberFormat="1" applyFont="1" applyFill="1" applyBorder="1" applyAlignment="1">
      <alignment horizontal="center" vertical="center" wrapText="1"/>
    </xf>
    <xf numFmtId="3" fontId="49" fillId="27" borderId="58" xfId="323" applyNumberFormat="1" applyFont="1" applyFill="1" applyBorder="1" applyAlignment="1">
      <alignment horizontal="center" vertical="center"/>
    </xf>
    <xf numFmtId="49" fontId="65" fillId="27" borderId="0" xfId="0" applyNumberFormat="1" applyFont="1" applyFill="1" applyBorder="1" applyAlignment="1">
      <alignment horizontal="left" vertical="center"/>
    </xf>
    <xf numFmtId="175" fontId="77" fillId="27" borderId="57" xfId="0" applyNumberFormat="1" applyFont="1" applyFill="1" applyBorder="1" applyAlignment="1">
      <alignment horizontal="center" vertical="center" wrapText="1"/>
    </xf>
    <xf numFmtId="3" fontId="49" fillId="27" borderId="59" xfId="323" applyNumberFormat="1" applyFont="1" applyFill="1" applyBorder="1" applyAlignment="1">
      <alignment horizontal="center" vertical="center"/>
    </xf>
    <xf numFmtId="3" fontId="49" fillId="27" borderId="58" xfId="0" applyNumberFormat="1" applyFont="1" applyFill="1" applyBorder="1" applyAlignment="1">
      <alignment horizontal="center" vertical="center"/>
    </xf>
    <xf numFmtId="3" fontId="65" fillId="27" borderId="58" xfId="0" applyNumberFormat="1" applyFont="1" applyFill="1" applyBorder="1" applyAlignment="1">
      <alignment horizontal="center" vertical="center"/>
    </xf>
    <xf numFmtId="3" fontId="49" fillId="27" borderId="60" xfId="0" applyNumberFormat="1" applyFont="1" applyFill="1" applyBorder="1" applyAlignment="1">
      <alignment horizontal="center" vertical="center"/>
    </xf>
    <xf numFmtId="3" fontId="49" fillId="27" borderId="24"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3" fontId="78" fillId="27" borderId="46" xfId="328" applyNumberFormat="1" applyFont="1" applyFill="1" applyBorder="1" applyAlignment="1">
      <alignment horizontal="center" vertical="center"/>
    </xf>
    <xf numFmtId="17" fontId="62" fillId="27" borderId="0" xfId="394" applyNumberFormat="1" applyFont="1" applyFill="1" applyBorder="1" applyAlignment="1">
      <alignment horizontal="center"/>
    </xf>
    <xf numFmtId="17" fontId="62" fillId="27" borderId="46" xfId="394" applyNumberFormat="1" applyFont="1" applyFill="1" applyBorder="1" applyAlignment="1">
      <alignment horizontal="center"/>
    </xf>
    <xf numFmtId="168" fontId="51" fillId="27" borderId="46" xfId="394" applyNumberFormat="1" applyFont="1" applyFill="1" applyBorder="1" applyAlignment="1">
      <alignment horizontal="center"/>
    </xf>
    <xf numFmtId="168" fontId="51" fillId="27" borderId="24" xfId="394" applyNumberFormat="1" applyFont="1" applyFill="1" applyBorder="1" applyAlignment="1">
      <alignment horizontal="center"/>
    </xf>
    <xf numFmtId="168" fontId="51" fillId="0" borderId="46" xfId="394" applyNumberFormat="1" applyFont="1" applyFill="1" applyBorder="1" applyAlignment="1">
      <alignment horizontal="center"/>
    </xf>
    <xf numFmtId="168" fontId="51" fillId="0" borderId="24" xfId="394" applyNumberFormat="1" applyFont="1" applyFill="1" applyBorder="1" applyAlignment="1">
      <alignment horizontal="center"/>
    </xf>
    <xf numFmtId="168" fontId="49" fillId="27" borderId="46" xfId="394" applyNumberFormat="1" applyFont="1" applyFill="1" applyBorder="1" applyAlignment="1"/>
    <xf numFmtId="3" fontId="60" fillId="27" borderId="46" xfId="328" applyNumberFormat="1" applyFont="1" applyFill="1" applyBorder="1" applyAlignment="1">
      <alignment horizontal="center" vertical="center"/>
    </xf>
    <xf numFmtId="172" fontId="69" fillId="0" borderId="19" xfId="0" applyNumberFormat="1" applyFont="1" applyFill="1" applyBorder="1" applyAlignment="1">
      <alignment horizontal="center" vertical="center"/>
    </xf>
    <xf numFmtId="172" fontId="69" fillId="0" borderId="14" xfId="0" applyNumberFormat="1" applyFont="1" applyFill="1" applyBorder="1" applyAlignment="1">
      <alignment horizontal="center" vertical="center"/>
    </xf>
    <xf numFmtId="3" fontId="79" fillId="27" borderId="19" xfId="0" applyNumberFormat="1" applyFont="1" applyFill="1" applyBorder="1" applyAlignment="1" applyProtection="1">
      <alignment horizontal="center"/>
    </xf>
    <xf numFmtId="172" fontId="79" fillId="27" borderId="0" xfId="551"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172" fontId="79" fillId="27" borderId="0" xfId="0" applyNumberFormat="1" applyFont="1" applyFill="1" applyBorder="1" applyAlignment="1">
      <alignment horizontal="center"/>
    </xf>
    <xf numFmtId="172" fontId="79" fillId="27" borderId="24" xfId="0" applyNumberFormat="1" applyFont="1" applyFill="1" applyBorder="1" applyAlignment="1">
      <alignment horizontal="center"/>
    </xf>
    <xf numFmtId="168" fontId="79" fillId="27" borderId="13" xfId="0" applyNumberFormat="1" applyFont="1" applyFill="1" applyBorder="1" applyAlignment="1">
      <alignment horizontal="center" vertical="center"/>
    </xf>
    <xf numFmtId="172" fontId="79" fillId="27" borderId="23" xfId="551" applyNumberFormat="1" applyFont="1" applyFill="1" applyBorder="1" applyAlignment="1">
      <alignment horizontal="center" vertical="center"/>
    </xf>
    <xf numFmtId="168" fontId="79" fillId="27" borderId="23" xfId="0" applyNumberFormat="1" applyFont="1" applyFill="1" applyBorder="1" applyAlignment="1">
      <alignment horizontal="center" vertical="center"/>
    </xf>
    <xf numFmtId="172" fontId="79" fillId="27" borderId="23" xfId="0" applyNumberFormat="1" applyFont="1" applyFill="1" applyBorder="1" applyAlignment="1">
      <alignment horizontal="center"/>
    </xf>
    <xf numFmtId="172" fontId="79" fillId="27" borderId="16" xfId="0" applyNumberFormat="1" applyFont="1" applyFill="1" applyBorder="1" applyAlignment="1">
      <alignment horizontal="center"/>
    </xf>
    <xf numFmtId="3" fontId="60" fillId="27" borderId="18"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5" fontId="0" fillId="0" borderId="0" xfId="0" applyAlignment="1">
      <alignment horizontal="center"/>
    </xf>
    <xf numFmtId="175" fontId="77" fillId="27" borderId="23" xfId="0" applyNumberFormat="1"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xf>
    <xf numFmtId="168" fontId="51" fillId="27" borderId="18" xfId="394" applyNumberFormat="1" applyFont="1" applyFill="1" applyBorder="1" applyAlignment="1">
      <alignment horizontal="center"/>
    </xf>
    <xf numFmtId="168" fontId="51" fillId="27" borderId="22" xfId="394" applyNumberFormat="1" applyFont="1" applyFill="1" applyBorder="1" applyAlignment="1">
      <alignment horizontal="center"/>
    </xf>
    <xf numFmtId="175" fontId="62" fillId="27" borderId="59" xfId="0" applyNumberFormat="1" applyFont="1" applyFill="1" applyBorder="1" applyAlignment="1">
      <alignment horizontal="center" vertical="center" wrapText="1"/>
    </xf>
    <xf numFmtId="49" fontId="62" fillId="27" borderId="59" xfId="394" applyNumberFormat="1" applyFont="1" applyFill="1" applyBorder="1" applyAlignment="1">
      <alignment horizontal="center"/>
    </xf>
    <xf numFmtId="175" fontId="62" fillId="27" borderId="57" xfId="0" applyNumberFormat="1" applyFont="1" applyFill="1" applyBorder="1" applyAlignment="1">
      <alignment horizontal="center" vertical="center" wrapText="1"/>
    </xf>
    <xf numFmtId="175" fontId="62" fillId="27" borderId="40" xfId="0" applyNumberFormat="1" applyFont="1" applyFill="1" applyBorder="1" applyAlignment="1">
      <alignment horizontal="center" vertical="center" wrapText="1"/>
    </xf>
    <xf numFmtId="49" fontId="62" fillId="27" borderId="46" xfId="394" applyNumberFormat="1" applyFont="1" applyFill="1" applyBorder="1" applyAlignment="1">
      <alignment horizontal="center"/>
    </xf>
    <xf numFmtId="49" fontId="62" fillId="27" borderId="18" xfId="394" applyNumberFormat="1" applyFont="1" applyFill="1" applyBorder="1" applyAlignment="1">
      <alignment horizontal="center"/>
    </xf>
    <xf numFmtId="168" fontId="51" fillId="27" borderId="59" xfId="394" applyNumberFormat="1" applyFont="1" applyFill="1" applyBorder="1" applyAlignment="1">
      <alignment horizontal="right"/>
    </xf>
    <xf numFmtId="168" fontId="51" fillId="27" borderId="60" xfId="394" applyNumberFormat="1" applyFont="1" applyFill="1" applyBorder="1" applyAlignment="1">
      <alignment horizontal="right"/>
    </xf>
    <xf numFmtId="168" fontId="51" fillId="27" borderId="46" xfId="394" applyNumberFormat="1" applyFont="1" applyFill="1" applyBorder="1" applyAlignment="1">
      <alignment horizontal="right"/>
    </xf>
    <xf numFmtId="168" fontId="51" fillId="0" borderId="46" xfId="394" applyNumberFormat="1" applyFont="1" applyFill="1" applyBorder="1" applyAlignment="1">
      <alignment horizontal="right"/>
    </xf>
    <xf numFmtId="168" fontId="51" fillId="0" borderId="18" xfId="394" applyNumberFormat="1" applyFont="1" applyFill="1" applyBorder="1" applyAlignment="1">
      <alignment horizontal="right"/>
    </xf>
    <xf numFmtId="3" fontId="77" fillId="27" borderId="23" xfId="323" applyNumberFormat="1" applyFont="1" applyFill="1" applyBorder="1" applyAlignment="1">
      <alignment vertical="center"/>
    </xf>
    <xf numFmtId="3" fontId="77" fillId="27" borderId="13" xfId="323" applyNumberFormat="1" applyFont="1" applyFill="1" applyBorder="1" applyAlignment="1">
      <alignment vertical="center"/>
    </xf>
    <xf numFmtId="3" fontId="77" fillId="27" borderId="15" xfId="323" applyNumberFormat="1" applyFont="1" applyFill="1" applyBorder="1" applyAlignment="1">
      <alignment vertical="center"/>
    </xf>
    <xf numFmtId="175" fontId="77" fillId="27" borderId="56" xfId="0" applyNumberFormat="1" applyFont="1" applyFill="1" applyBorder="1" applyAlignment="1">
      <alignment horizontal="center" vertical="center"/>
    </xf>
    <xf numFmtId="175" fontId="0" fillId="0" borderId="0" xfId="0" applyNumberFormat="1" applyFill="1" applyAlignment="1">
      <alignment horizontal="center"/>
    </xf>
    <xf numFmtId="175" fontId="51"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1" fillId="0" borderId="0" xfId="0" applyNumberFormat="1" applyFont="1" applyFill="1" applyBorder="1" applyAlignment="1" applyProtection="1">
      <alignment horizontal="center"/>
    </xf>
    <xf numFmtId="175" fontId="70" fillId="0" borderId="0" xfId="0" applyFont="1" applyFill="1" applyBorder="1" applyAlignment="1"/>
    <xf numFmtId="3" fontId="79" fillId="27" borderId="0" xfId="323" applyNumberFormat="1" applyFont="1" applyFill="1" applyBorder="1" applyAlignment="1">
      <alignment vertical="center"/>
    </xf>
    <xf numFmtId="0" fontId="161" fillId="0" borderId="0" xfId="348" applyFont="1" applyFill="1" applyAlignment="1">
      <alignment vertical="center"/>
    </xf>
    <xf numFmtId="0" fontId="159"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3" fillId="0" borderId="0" xfId="0" applyNumberFormat="1" applyFont="1" applyAlignment="1">
      <alignment horizontal="center"/>
    </xf>
    <xf numFmtId="175" fontId="43" fillId="0" borderId="0" xfId="0" applyFont="1" applyAlignment="1">
      <alignment horizontal="center"/>
    </xf>
    <xf numFmtId="175" fontId="43" fillId="0" borderId="0" xfId="0" applyNumberFormat="1" applyFont="1"/>
    <xf numFmtId="175" fontId="43" fillId="0" borderId="0" xfId="0" applyFont="1" applyFill="1" applyBorder="1"/>
    <xf numFmtId="175" fontId="43" fillId="0" borderId="0" xfId="0" applyFont="1" applyFill="1" applyBorder="1" applyAlignment="1">
      <alignment horizontal="center"/>
    </xf>
    <xf numFmtId="175" fontId="43" fillId="0" borderId="0" xfId="0" applyNumberFormat="1" applyFont="1" applyFill="1" applyAlignment="1">
      <alignment horizontal="center"/>
    </xf>
    <xf numFmtId="175" fontId="43" fillId="0" borderId="0" xfId="0" applyNumberFormat="1" applyFont="1" applyFill="1"/>
    <xf numFmtId="41" fontId="78" fillId="27" borderId="0" xfId="323" applyNumberFormat="1" applyFont="1" applyFill="1" applyBorder="1" applyAlignment="1">
      <alignment vertical="center"/>
    </xf>
    <xf numFmtId="3" fontId="77" fillId="27" borderId="19" xfId="323" applyNumberFormat="1" applyFont="1" applyFill="1" applyBorder="1" applyAlignment="1">
      <alignment vertical="center"/>
    </xf>
    <xf numFmtId="3" fontId="78" fillId="27" borderId="0" xfId="323" applyNumberFormat="1" applyFont="1" applyFill="1" applyBorder="1" applyAlignment="1">
      <alignment vertical="center"/>
    </xf>
    <xf numFmtId="3" fontId="77" fillId="27" borderId="20" xfId="323" applyNumberFormat="1" applyFont="1" applyFill="1" applyBorder="1" applyAlignment="1">
      <alignment vertical="center"/>
    </xf>
    <xf numFmtId="41" fontId="78" fillId="27" borderId="0" xfId="0" applyNumberFormat="1" applyFont="1" applyFill="1" applyBorder="1" applyAlignment="1">
      <alignment vertical="center"/>
    </xf>
    <xf numFmtId="168" fontId="65" fillId="27" borderId="19" xfId="0" applyNumberFormat="1" applyFont="1" applyFill="1" applyBorder="1" applyAlignment="1">
      <alignment horizontal="center" vertical="center"/>
    </xf>
    <xf numFmtId="1" fontId="49" fillId="27" borderId="0" xfId="323" applyNumberFormat="1" applyFont="1" applyFill="1" applyBorder="1" applyAlignment="1">
      <alignment horizontal="right" vertical="center"/>
    </xf>
    <xf numFmtId="41" fontId="65" fillId="27" borderId="38" xfId="0" applyNumberFormat="1" applyFont="1" applyFill="1" applyBorder="1" applyAlignment="1">
      <alignment horizontal="center" vertical="center"/>
    </xf>
    <xf numFmtId="41" fontId="65" fillId="27" borderId="24" xfId="0" applyNumberFormat="1" applyFont="1" applyFill="1" applyBorder="1" applyAlignment="1">
      <alignment horizontal="center" vertical="center"/>
    </xf>
    <xf numFmtId="168" fontId="65" fillId="27" borderId="14" xfId="323" applyNumberFormat="1" applyFont="1" applyFill="1" applyBorder="1" applyAlignment="1">
      <alignment horizontal="right" vertical="center"/>
    </xf>
    <xf numFmtId="40" fontId="65" fillId="27" borderId="13" xfId="0" applyNumberFormat="1" applyFont="1" applyFill="1" applyBorder="1" applyAlignment="1">
      <alignment horizontal="center" vertical="center"/>
    </xf>
    <xf numFmtId="175" fontId="79" fillId="0" borderId="13" xfId="336" applyNumberFormat="1" applyFont="1" applyFill="1" applyBorder="1" applyAlignment="1">
      <alignment horizontal="center" vertical="center" wrapText="1"/>
    </xf>
    <xf numFmtId="168" fontId="79" fillId="0" borderId="50" xfId="336" applyNumberFormat="1" applyFont="1" applyFill="1" applyBorder="1" applyAlignment="1">
      <alignment horizontal="center" vertical="center" wrapText="1"/>
    </xf>
    <xf numFmtId="168" fontId="79" fillId="0" borderId="52" xfId="336" applyNumberFormat="1" applyFont="1" applyFill="1" applyBorder="1" applyAlignment="1">
      <alignment horizontal="center" vertical="center" wrapText="1"/>
    </xf>
    <xf numFmtId="168" fontId="79" fillId="0" borderId="13" xfId="336" applyNumberFormat="1" applyFont="1" applyFill="1" applyBorder="1" applyAlignment="1">
      <alignment horizontal="center" vertical="center" wrapText="1"/>
    </xf>
    <xf numFmtId="43" fontId="49" fillId="27" borderId="18" xfId="0" applyNumberFormat="1" applyFont="1" applyFill="1" applyBorder="1" applyAlignment="1">
      <alignment horizontal="right"/>
    </xf>
    <xf numFmtId="10" fontId="65" fillId="27" borderId="11" xfId="551"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27"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 fontId="65" fillId="0" borderId="43" xfId="0" applyNumberFormat="1" applyFont="1" applyFill="1" applyBorder="1" applyAlignment="1" applyProtection="1">
      <alignment horizontal="center" vertical="center"/>
    </xf>
    <xf numFmtId="49" fontId="79" fillId="0" borderId="19" xfId="0" applyNumberFormat="1" applyFont="1" applyFill="1" applyBorder="1" applyAlignment="1">
      <alignment horizontal="center" vertical="center"/>
    </xf>
    <xf numFmtId="49" fontId="79" fillId="0" borderId="14" xfId="0" applyNumberFormat="1" applyFont="1" applyFill="1" applyBorder="1" applyAlignment="1">
      <alignment horizontal="center" vertical="center"/>
    </xf>
    <xf numFmtId="175" fontId="55" fillId="27" borderId="13" xfId="0" applyNumberFormat="1" applyFont="1" applyFill="1" applyBorder="1" applyAlignment="1">
      <alignment horizontal="center" vertical="center" wrapText="1"/>
    </xf>
    <xf numFmtId="168" fontId="65" fillId="27" borderId="23" xfId="0" applyNumberFormat="1" applyFont="1" applyFill="1" applyBorder="1" applyAlignment="1">
      <alignment horizontal="right" vertical="center" wrapText="1"/>
    </xf>
    <xf numFmtId="172" fontId="65" fillId="27" borderId="23" xfId="0" applyNumberFormat="1" applyFont="1" applyFill="1" applyBorder="1" applyAlignment="1">
      <alignment horizontal="right" vertical="center"/>
    </xf>
    <xf numFmtId="172" fontId="65" fillId="27" borderId="16"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0" fontId="77" fillId="27" borderId="53" xfId="388" applyNumberFormat="1" applyFont="1" applyFill="1" applyBorder="1" applyAlignment="1">
      <alignment horizontal="center" vertical="center"/>
    </xf>
    <xf numFmtId="0" fontId="77" fillId="27" borderId="14" xfId="388" applyNumberFormat="1" applyFont="1" applyFill="1" applyBorder="1" applyAlignment="1">
      <alignment horizontal="center" vertical="center"/>
    </xf>
    <xf numFmtId="3" fontId="87" fillId="27" borderId="11" xfId="325" applyNumberFormat="1" applyFont="1" applyFill="1" applyBorder="1" applyAlignment="1">
      <alignment horizontal="center"/>
    </xf>
    <xf numFmtId="49" fontId="48" fillId="27" borderId="53" xfId="0" applyNumberFormat="1" applyFont="1" applyFill="1" applyBorder="1" applyAlignment="1">
      <alignment horizontal="left" vertical="center"/>
    </xf>
    <xf numFmtId="175" fontId="77" fillId="27" borderId="51" xfId="336" applyNumberFormat="1" applyFont="1" applyFill="1" applyBorder="1" applyAlignment="1">
      <alignment horizontal="center" vertical="center" wrapText="1"/>
    </xf>
    <xf numFmtId="49" fontId="58" fillId="27" borderId="56" xfId="0" applyNumberFormat="1" applyFont="1" applyFill="1" applyBorder="1" applyAlignment="1">
      <alignment horizontal="center" vertical="center" wrapText="1"/>
    </xf>
    <xf numFmtId="175" fontId="0" fillId="0" borderId="0" xfId="0" applyAlignment="1">
      <alignment horizontal="center" vertical="center"/>
    </xf>
    <xf numFmtId="3" fontId="49" fillId="27" borderId="46" xfId="0" applyNumberFormat="1" applyFont="1" applyFill="1" applyBorder="1" applyAlignment="1" applyProtection="1">
      <alignment horizontal="center"/>
    </xf>
    <xf numFmtId="176" fontId="65" fillId="0" borderId="53" xfId="0" applyNumberFormat="1" applyFont="1" applyFill="1" applyBorder="1" applyAlignment="1" applyProtection="1">
      <alignment horizontal="center"/>
    </xf>
    <xf numFmtId="176" fontId="65" fillId="0" borderId="19" xfId="0" applyNumberFormat="1" applyFont="1" applyFill="1" applyBorder="1" applyAlignment="1" applyProtection="1">
      <alignment horizontal="center"/>
    </xf>
    <xf numFmtId="176" fontId="65" fillId="0" borderId="14" xfId="0" applyNumberFormat="1" applyFont="1" applyFill="1" applyBorder="1" applyAlignment="1" applyProtection="1">
      <alignment horizontal="center"/>
    </xf>
    <xf numFmtId="3" fontId="78" fillId="27" borderId="46" xfId="0" applyNumberFormat="1" applyFont="1" applyFill="1" applyBorder="1" applyAlignment="1" applyProtection="1">
      <alignment horizontal="center"/>
    </xf>
    <xf numFmtId="49" fontId="79" fillId="0" borderId="46" xfId="0" applyNumberFormat="1" applyFont="1" applyFill="1" applyBorder="1" applyAlignment="1">
      <alignment horizontal="center" vertical="center"/>
    </xf>
    <xf numFmtId="38" fontId="70" fillId="0" borderId="46" xfId="0" applyNumberFormat="1" applyFont="1" applyFill="1" applyBorder="1" applyAlignment="1">
      <alignment horizontal="center" vertical="center"/>
    </xf>
    <xf numFmtId="49" fontId="55" fillId="27" borderId="46" xfId="0" applyNumberFormat="1" applyFont="1" applyFill="1" applyBorder="1" applyAlignment="1">
      <alignment horizontal="center" vertical="center"/>
    </xf>
    <xf numFmtId="3" fontId="82" fillId="27" borderId="46" xfId="328" applyNumberFormat="1" applyFont="1" applyFill="1" applyBorder="1" applyAlignment="1">
      <alignment vertical="center"/>
    </xf>
    <xf numFmtId="41" fontId="60" fillId="27" borderId="46" xfId="336" applyNumberFormat="1" applyFont="1" applyFill="1" applyBorder="1" applyAlignment="1">
      <alignment horizontal="center" vertical="center"/>
    </xf>
    <xf numFmtId="3" fontId="60" fillId="27" borderId="46" xfId="336" applyNumberFormat="1" applyFont="1" applyFill="1" applyBorder="1" applyAlignment="1">
      <alignment horizontal="center"/>
    </xf>
    <xf numFmtId="175" fontId="79" fillId="0" borderId="47" xfId="0" applyNumberFormat="1" applyFont="1" applyFill="1" applyBorder="1" applyAlignment="1">
      <alignment horizontal="center" vertical="center" wrapText="1"/>
    </xf>
    <xf numFmtId="175" fontId="79" fillId="0" borderId="48" xfId="0" applyNumberFormat="1" applyFont="1" applyFill="1" applyBorder="1" applyAlignment="1">
      <alignment horizontal="center" vertical="center" wrapText="1"/>
    </xf>
    <xf numFmtId="175" fontId="79" fillId="0" borderId="49" xfId="0" applyNumberFormat="1" applyFont="1" applyFill="1" applyBorder="1" applyAlignment="1">
      <alignment horizontal="center" vertical="center" wrapText="1"/>
    </xf>
    <xf numFmtId="49" fontId="79" fillId="0" borderId="53" xfId="0" applyNumberFormat="1" applyFont="1" applyFill="1" applyBorder="1" applyAlignment="1">
      <alignment horizontal="center" vertical="center"/>
    </xf>
    <xf numFmtId="3" fontId="60" fillId="0" borderId="47" xfId="336" applyNumberFormat="1" applyFont="1" applyFill="1" applyBorder="1" applyAlignment="1">
      <alignment horizontal="center"/>
    </xf>
    <xf numFmtId="3" fontId="60" fillId="0" borderId="49" xfId="336" applyNumberFormat="1" applyFont="1" applyFill="1" applyBorder="1" applyAlignment="1">
      <alignment horizontal="center"/>
    </xf>
    <xf numFmtId="3" fontId="60" fillId="0" borderId="46" xfId="336" applyNumberFormat="1" applyFont="1" applyFill="1" applyBorder="1" applyAlignment="1">
      <alignment horizontal="center"/>
    </xf>
    <xf numFmtId="2" fontId="77" fillId="27" borderId="24" xfId="551" applyNumberFormat="1" applyFont="1" applyFill="1" applyBorder="1" applyAlignment="1">
      <alignment horizontal="center" vertical="center"/>
    </xf>
    <xf numFmtId="2" fontId="77" fillId="27" borderId="22" xfId="551" applyNumberFormat="1" applyFont="1" applyFill="1" applyBorder="1" applyAlignment="1">
      <alignment horizontal="center" vertical="center"/>
    </xf>
    <xf numFmtId="175" fontId="55" fillId="27" borderId="53" xfId="0" applyNumberFormat="1" applyFont="1" applyFill="1" applyBorder="1" applyAlignment="1">
      <alignment horizontal="center" vertical="center"/>
    </xf>
    <xf numFmtId="175" fontId="55" fillId="27" borderId="48" xfId="0" applyNumberFormat="1" applyFont="1" applyFill="1" applyBorder="1" applyAlignment="1">
      <alignment horizontal="center" vertical="center" wrapText="1"/>
    </xf>
    <xf numFmtId="175" fontId="55" fillId="27" borderId="53" xfId="0" applyNumberFormat="1" applyFont="1" applyFill="1" applyBorder="1" applyAlignment="1">
      <alignment horizontal="center" vertical="center" wrapText="1"/>
    </xf>
    <xf numFmtId="172" fontId="77" fillId="27" borderId="47" xfId="328" applyNumberFormat="1" applyFont="1" applyFill="1" applyBorder="1" applyAlignment="1">
      <alignment horizontal="center" vertical="center"/>
    </xf>
    <xf numFmtId="172" fontId="77" fillId="27" borderId="49" xfId="328" applyNumberFormat="1" applyFont="1" applyFill="1" applyBorder="1" applyAlignment="1">
      <alignment horizontal="center" vertical="center"/>
    </xf>
    <xf numFmtId="172" fontId="77" fillId="27" borderId="46" xfId="328" applyNumberFormat="1" applyFont="1" applyFill="1" applyBorder="1" applyAlignment="1">
      <alignment horizontal="center" vertical="center"/>
    </xf>
    <xf numFmtId="172" fontId="77" fillId="27" borderId="24" xfId="328" applyNumberFormat="1" applyFont="1" applyFill="1" applyBorder="1" applyAlignment="1">
      <alignment horizontal="center" vertical="center"/>
    </xf>
    <xf numFmtId="172" fontId="77" fillId="27" borderId="18" xfId="328" applyNumberFormat="1" applyFont="1" applyFill="1" applyBorder="1" applyAlignment="1">
      <alignment horizontal="center" vertical="center"/>
    </xf>
    <xf numFmtId="172" fontId="77" fillId="27" borderId="22" xfId="328" applyNumberFormat="1" applyFont="1" applyFill="1" applyBorder="1" applyAlignment="1">
      <alignment horizontal="center" vertical="center"/>
    </xf>
    <xf numFmtId="49" fontId="48" fillId="0" borderId="46" xfId="0" applyNumberFormat="1" applyFont="1" applyFill="1" applyBorder="1" applyAlignment="1">
      <alignment horizontal="center" vertical="center"/>
    </xf>
    <xf numFmtId="3" fontId="78" fillId="0" borderId="46" xfId="328" applyNumberFormat="1" applyFont="1" applyFill="1" applyBorder="1" applyAlignment="1">
      <alignment horizontal="center"/>
    </xf>
    <xf numFmtId="43" fontId="65" fillId="27" borderId="52" xfId="394" applyNumberFormat="1" applyFont="1" applyFill="1" applyBorder="1" applyAlignment="1">
      <alignment horizontal="center" vertical="center" wrapText="1"/>
    </xf>
    <xf numFmtId="3" fontId="96" fillId="27" borderId="46" xfId="626" applyNumberFormat="1" applyFont="1" applyFill="1" applyBorder="1" applyAlignment="1">
      <alignment horizontal="center" vertical="center"/>
    </xf>
    <xf numFmtId="172" fontId="96" fillId="0" borderId="46" xfId="392" applyNumberFormat="1" applyFont="1" applyFill="1" applyBorder="1" applyAlignment="1">
      <alignment horizontal="center" vertical="center"/>
    </xf>
    <xf numFmtId="168" fontId="92" fillId="27" borderId="46" xfId="323" applyNumberFormat="1" applyFont="1" applyFill="1" applyBorder="1" applyAlignment="1">
      <alignment horizontal="center" vertical="center"/>
    </xf>
    <xf numFmtId="0" fontId="96" fillId="0" borderId="58" xfId="626" applyFont="1" applyFill="1" applyBorder="1" applyAlignment="1">
      <alignment horizontal="center" vertical="center" wrapText="1"/>
    </xf>
    <xf numFmtId="0" fontId="96" fillId="0" borderId="59" xfId="626" applyFont="1" applyFill="1" applyBorder="1" applyAlignment="1">
      <alignment horizontal="center" vertical="center" wrapText="1"/>
    </xf>
    <xf numFmtId="3" fontId="92" fillId="0" borderId="58" xfId="392" applyNumberFormat="1" applyFont="1" applyFill="1" applyBorder="1" applyAlignment="1">
      <alignment horizontal="center" vertical="center"/>
    </xf>
    <xf numFmtId="0" fontId="96" fillId="0" borderId="60" xfId="626" applyFont="1" applyFill="1" applyBorder="1" applyAlignment="1">
      <alignment horizontal="center" vertical="center" wrapText="1"/>
    </xf>
    <xf numFmtId="172" fontId="96" fillId="0" borderId="59" xfId="626" applyNumberFormat="1" applyFont="1" applyFill="1" applyBorder="1" applyAlignment="1">
      <alignment horizontal="center" vertical="center"/>
    </xf>
    <xf numFmtId="172" fontId="96" fillId="0" borderId="58" xfId="626" applyNumberFormat="1" applyFont="1" applyFill="1" applyBorder="1" applyAlignment="1">
      <alignment horizontal="center" vertical="center"/>
    </xf>
    <xf numFmtId="10" fontId="96" fillId="0" borderId="58" xfId="626" applyNumberFormat="1" applyFont="1" applyFill="1" applyBorder="1" applyAlignment="1">
      <alignment horizontal="center" vertical="center"/>
    </xf>
    <xf numFmtId="10" fontId="96" fillId="0" borderId="60" xfId="626" applyNumberFormat="1" applyFont="1" applyFill="1" applyBorder="1" applyAlignment="1">
      <alignment horizontal="center" vertical="center"/>
    </xf>
    <xf numFmtId="172" fontId="96" fillId="0" borderId="46" xfId="626" applyNumberFormat="1" applyFont="1" applyFill="1" applyBorder="1" applyAlignment="1">
      <alignment horizontal="center" vertical="center"/>
    </xf>
    <xf numFmtId="172" fontId="96" fillId="0" borderId="18" xfId="626" applyNumberFormat="1" applyFont="1" applyFill="1" applyBorder="1" applyAlignment="1">
      <alignment horizontal="center" vertical="center"/>
    </xf>
    <xf numFmtId="168" fontId="92" fillId="0" borderId="59" xfId="323" applyNumberFormat="1" applyFont="1" applyFill="1" applyBorder="1" applyAlignment="1">
      <alignment horizontal="center" vertical="center"/>
    </xf>
    <xf numFmtId="168" fontId="92" fillId="0" borderId="60" xfId="323" applyNumberFormat="1" applyFont="1" applyFill="1" applyBorder="1" applyAlignment="1">
      <alignment horizontal="center" vertical="center"/>
    </xf>
    <xf numFmtId="168" fontId="92" fillId="0" borderId="46" xfId="323" applyNumberFormat="1" applyFont="1" applyFill="1" applyBorder="1" applyAlignment="1">
      <alignment horizontal="center" vertical="center"/>
    </xf>
    <xf numFmtId="3" fontId="96" fillId="0" borderId="59" xfId="626" applyNumberFormat="1" applyFont="1" applyFill="1" applyBorder="1" applyAlignment="1">
      <alignment horizontal="center" vertical="center"/>
    </xf>
    <xf numFmtId="3" fontId="96" fillId="0" borderId="46" xfId="626" applyNumberFormat="1" applyFont="1" applyFill="1" applyBorder="1" applyAlignment="1">
      <alignment horizontal="center" vertical="center"/>
    </xf>
    <xf numFmtId="0" fontId="96" fillId="0" borderId="19" xfId="626" applyFont="1" applyFill="1" applyBorder="1" applyAlignment="1">
      <alignment horizontal="center" vertical="center"/>
    </xf>
    <xf numFmtId="0" fontId="96" fillId="0" borderId="14" xfId="626" applyFont="1" applyFill="1" applyBorder="1" applyAlignment="1">
      <alignment horizontal="center" vertical="center"/>
    </xf>
    <xf numFmtId="168" fontId="96" fillId="0" borderId="60" xfId="323" applyNumberFormat="1" applyFont="1" applyFill="1" applyBorder="1" applyAlignment="1">
      <alignment horizontal="center" vertical="center"/>
    </xf>
    <xf numFmtId="168" fontId="96" fillId="0" borderId="24" xfId="323" applyNumberFormat="1" applyFont="1" applyFill="1" applyBorder="1" applyAlignment="1">
      <alignment horizontal="center" vertical="center"/>
    </xf>
    <xf numFmtId="168" fontId="96" fillId="0" borderId="22" xfId="323" applyNumberFormat="1" applyFont="1" applyFill="1" applyBorder="1" applyAlignment="1">
      <alignment horizontal="center" vertical="center"/>
    </xf>
    <xf numFmtId="17" fontId="62" fillId="0" borderId="53"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46" xfId="0" applyNumberFormat="1" applyFont="1" applyFill="1" applyBorder="1" applyAlignment="1">
      <alignment horizontal="center"/>
    </xf>
    <xf numFmtId="49" fontId="79" fillId="0" borderId="46" xfId="0" applyNumberFormat="1" applyFont="1" applyFill="1" applyBorder="1" applyAlignment="1">
      <alignment horizontal="center"/>
    </xf>
    <xf numFmtId="168" fontId="65" fillId="27" borderId="13" xfId="0" applyNumberFormat="1" applyFont="1" applyFill="1" applyBorder="1" applyAlignment="1">
      <alignment horizontal="center" vertical="center"/>
    </xf>
    <xf numFmtId="168" fontId="65" fillId="27" borderId="53" xfId="323" applyNumberFormat="1" applyFont="1" applyFill="1" applyBorder="1" applyAlignment="1">
      <alignment horizontal="right" vertical="center"/>
    </xf>
    <xf numFmtId="207" fontId="0" fillId="0" borderId="0" xfId="0" applyNumberFormat="1"/>
    <xf numFmtId="207" fontId="0" fillId="27" borderId="0" xfId="0" applyNumberFormat="1" applyFill="1"/>
    <xf numFmtId="207" fontId="0" fillId="0" borderId="0" xfId="0" applyNumberFormat="1" applyAlignment="1">
      <alignment vertical="center"/>
    </xf>
    <xf numFmtId="207" fontId="0" fillId="0" borderId="0" xfId="0" applyNumberFormat="1" applyFill="1" applyBorder="1"/>
    <xf numFmtId="180" fontId="65" fillId="27" borderId="56" xfId="0" applyNumberFormat="1" applyFont="1" applyFill="1" applyBorder="1" applyAlignment="1">
      <alignment horizontal="center" vertical="center"/>
    </xf>
    <xf numFmtId="180" fontId="65" fillId="27" borderId="56" xfId="0" applyNumberFormat="1" applyFont="1" applyFill="1" applyBorder="1" applyAlignment="1">
      <alignment horizontal="center" vertical="center" wrapText="1"/>
    </xf>
    <xf numFmtId="180" fontId="65" fillId="27" borderId="13" xfId="0" applyNumberFormat="1" applyFont="1" applyFill="1" applyBorder="1" applyAlignment="1">
      <alignment horizontal="center" vertical="center"/>
    </xf>
    <xf numFmtId="180" fontId="65" fillId="27" borderId="13" xfId="0" applyNumberFormat="1" applyFont="1" applyFill="1" applyBorder="1" applyAlignment="1">
      <alignment horizontal="center" vertical="center" wrapText="1"/>
    </xf>
    <xf numFmtId="180" fontId="49" fillId="27" borderId="0" xfId="323" applyNumberFormat="1" applyFont="1" applyFill="1" applyBorder="1" applyAlignment="1">
      <alignment horizontal="right" vertical="center"/>
    </xf>
    <xf numFmtId="180" fontId="65" fillId="27" borderId="19" xfId="0" applyNumberFormat="1" applyFont="1" applyFill="1" applyBorder="1" applyAlignment="1">
      <alignment horizontal="center" wrapText="1"/>
    </xf>
    <xf numFmtId="180" fontId="57" fillId="27" borderId="0" xfId="323" applyNumberFormat="1" applyFont="1" applyFill="1" applyBorder="1" applyAlignment="1">
      <alignment horizontal="center"/>
    </xf>
    <xf numFmtId="180" fontId="65" fillId="27" borderId="23" xfId="323" applyNumberFormat="1" applyFont="1" applyFill="1" applyBorder="1" applyAlignment="1">
      <alignment horizontal="center" vertical="center"/>
    </xf>
    <xf numFmtId="180" fontId="65" fillId="27"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5" fillId="27" borderId="53" xfId="0" applyNumberFormat="1" applyFont="1" applyFill="1" applyBorder="1" applyAlignment="1">
      <alignment horizontal="center" wrapText="1"/>
    </xf>
    <xf numFmtId="38" fontId="63" fillId="0" borderId="46" xfId="0" applyNumberFormat="1" applyFont="1" applyFill="1" applyBorder="1" applyAlignment="1">
      <alignment horizontal="center" vertical="center"/>
    </xf>
    <xf numFmtId="0" fontId="62" fillId="27" borderId="46" xfId="742" applyFont="1" applyFill="1" applyBorder="1" applyAlignment="1">
      <alignment horizontal="center"/>
    </xf>
    <xf numFmtId="43" fontId="62" fillId="27" borderId="49"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47" xfId="323" applyFont="1" applyFill="1" applyBorder="1" applyAlignment="1">
      <alignment horizontal="center"/>
    </xf>
    <xf numFmtId="43" fontId="51" fillId="27" borderId="49" xfId="323" applyFont="1" applyFill="1" applyBorder="1" applyAlignment="1">
      <alignment horizontal="center"/>
    </xf>
    <xf numFmtId="43" fontId="51" fillId="0" borderId="22" xfId="323" applyFont="1" applyFill="1" applyBorder="1" applyAlignment="1">
      <alignment horizontal="center"/>
    </xf>
    <xf numFmtId="0" fontId="77" fillId="27" borderId="13" xfId="742" applyFont="1" applyFill="1" applyBorder="1" applyAlignment="1">
      <alignment horizontal="center" vertical="center"/>
    </xf>
    <xf numFmtId="0" fontId="77" fillId="27" borderId="12" xfId="742" applyFont="1" applyFill="1" applyBorder="1" applyAlignment="1">
      <alignment horizontal="center" vertical="center"/>
    </xf>
    <xf numFmtId="0" fontId="77" fillId="27" borderId="36" xfId="742" applyFont="1" applyFill="1" applyBorder="1" applyAlignment="1">
      <alignment horizontal="center" vertical="center"/>
    </xf>
    <xf numFmtId="0" fontId="62" fillId="27" borderId="46" xfId="743" applyFont="1" applyFill="1" applyBorder="1" applyAlignment="1">
      <alignment horizontal="center" vertical="center"/>
    </xf>
    <xf numFmtId="43" fontId="62" fillId="27" borderId="53" xfId="323" applyFont="1" applyFill="1" applyBorder="1" applyAlignment="1">
      <alignment vertical="center"/>
    </xf>
    <xf numFmtId="43" fontId="62" fillId="27" borderId="50" xfId="323" applyFont="1" applyFill="1" applyBorder="1" applyAlignment="1">
      <alignment vertical="center"/>
    </xf>
    <xf numFmtId="43" fontId="62" fillId="27" borderId="51" xfId="323" applyFont="1" applyFill="1" applyBorder="1" applyAlignment="1">
      <alignment vertical="center"/>
    </xf>
    <xf numFmtId="43" fontId="62" fillId="27" borderId="13" xfId="323" applyFont="1" applyFill="1" applyBorder="1" applyAlignment="1">
      <alignment vertical="center"/>
    </xf>
    <xf numFmtId="0" fontId="62" fillId="27" borderId="46" xfId="744" applyFont="1" applyFill="1" applyBorder="1" applyAlignment="1">
      <alignment horizontal="center"/>
    </xf>
    <xf numFmtId="43" fontId="62" fillId="0" borderId="48" xfId="323" applyFont="1" applyFill="1" applyBorder="1"/>
    <xf numFmtId="43" fontId="62" fillId="0" borderId="0" xfId="323" applyFont="1" applyFill="1" applyBorder="1"/>
    <xf numFmtId="43" fontId="62" fillId="27" borderId="0" xfId="323" applyFont="1" applyFill="1" applyBorder="1"/>
    <xf numFmtId="0" fontId="62" fillId="0" borderId="47" xfId="744" applyFont="1" applyFill="1" applyBorder="1" applyAlignment="1">
      <alignment horizontal="center" vertical="center" wrapText="1"/>
    </xf>
    <xf numFmtId="0" fontId="62" fillId="0" borderId="53" xfId="744" applyFont="1" applyFill="1" applyBorder="1" applyAlignment="1">
      <alignment horizontal="center" vertical="center"/>
    </xf>
    <xf numFmtId="43" fontId="51" fillId="0" borderId="53" xfId="323" applyFont="1" applyFill="1" applyBorder="1"/>
    <xf numFmtId="10" fontId="62" fillId="0" borderId="53" xfId="551" applyNumberFormat="1" applyFont="1" applyFill="1" applyBorder="1" applyAlignment="1">
      <alignment horizontal="center"/>
    </xf>
    <xf numFmtId="43" fontId="62" fillId="0" borderId="50" xfId="323" applyFont="1" applyFill="1" applyBorder="1" applyAlignment="1">
      <alignment horizontal="center" vertical="center"/>
    </xf>
    <xf numFmtId="43" fontId="62" fillId="0" borderId="51" xfId="323" applyFont="1" applyFill="1" applyBorder="1" applyAlignment="1">
      <alignment horizontal="center" vertical="center"/>
    </xf>
    <xf numFmtId="43" fontId="62" fillId="0" borderId="52" xfId="323" applyFont="1" applyFill="1" applyBorder="1" applyAlignment="1">
      <alignment horizontal="center" vertical="center"/>
    </xf>
    <xf numFmtId="49" fontId="58" fillId="27" borderId="51" xfId="0" applyNumberFormat="1" applyFont="1" applyFill="1" applyBorder="1" applyAlignment="1">
      <alignment horizontal="center" vertical="center" wrapText="1"/>
    </xf>
    <xf numFmtId="40" fontId="78" fillId="27" borderId="48" xfId="335" applyNumberFormat="1" applyFont="1" applyFill="1" applyBorder="1" applyAlignment="1">
      <alignment vertical="center"/>
    </xf>
    <xf numFmtId="40" fontId="78" fillId="27" borderId="0" xfId="335" applyNumberFormat="1" applyFont="1" applyFill="1" applyBorder="1" applyAlignment="1">
      <alignment vertical="center"/>
    </xf>
    <xf numFmtId="0" fontId="77" fillId="27" borderId="53" xfId="0" applyNumberFormat="1" applyFont="1" applyFill="1" applyBorder="1" applyAlignment="1">
      <alignment horizontal="center" vertical="center"/>
    </xf>
    <xf numFmtId="49" fontId="65" fillId="27" borderId="51" xfId="394" applyNumberFormat="1" applyFont="1" applyFill="1" applyBorder="1" applyAlignment="1">
      <alignment horizontal="center" vertical="center"/>
    </xf>
    <xf numFmtId="43" fontId="158" fillId="71" borderId="0" xfId="323" applyFont="1" applyFill="1" applyBorder="1" applyAlignment="1">
      <alignment vertical="center"/>
    </xf>
    <xf numFmtId="43" fontId="49" fillId="27" borderId="46" xfId="323" applyNumberFormat="1" applyFont="1" applyFill="1" applyBorder="1" applyAlignment="1">
      <alignment horizontal="right" vertical="center"/>
    </xf>
    <xf numFmtId="175" fontId="65" fillId="27" borderId="53" xfId="446" applyFont="1" applyFill="1" applyBorder="1" applyAlignment="1">
      <alignment horizontal="center" vertical="center"/>
    </xf>
    <xf numFmtId="1" fontId="65" fillId="27" borderId="53" xfId="0" applyNumberFormat="1" applyFont="1" applyFill="1" applyBorder="1" applyAlignment="1">
      <alignment horizontal="center"/>
    </xf>
    <xf numFmtId="1" fontId="65" fillId="27" borderId="19" xfId="0" applyNumberFormat="1" applyFont="1" applyFill="1" applyBorder="1" applyAlignment="1">
      <alignment horizontal="center"/>
    </xf>
    <xf numFmtId="1" fontId="65" fillId="27" borderId="46" xfId="347" applyNumberFormat="1" applyFont="1" applyFill="1" applyBorder="1" applyAlignment="1">
      <alignment horizontal="center" vertical="center"/>
    </xf>
    <xf numFmtId="176" fontId="49" fillId="27" borderId="46" xfId="0" applyNumberFormat="1" applyFont="1" applyFill="1" applyBorder="1" applyAlignment="1">
      <alignment horizontal="right"/>
    </xf>
    <xf numFmtId="49" fontId="77" fillId="27" borderId="46" xfId="0" applyNumberFormat="1" applyFont="1" applyFill="1" applyBorder="1" applyAlignment="1">
      <alignment horizontal="center" vertical="center"/>
    </xf>
    <xf numFmtId="3" fontId="78" fillId="27" borderId="46" xfId="323" applyNumberFormat="1" applyFont="1" applyFill="1" applyBorder="1" applyAlignment="1">
      <alignment horizontal="center" vertical="center"/>
    </xf>
    <xf numFmtId="41" fontId="78" fillId="27" borderId="12" xfId="323" applyNumberFormat="1" applyFont="1" applyFill="1" applyBorder="1" applyAlignment="1">
      <alignment horizontal="right" vertical="center"/>
    </xf>
    <xf numFmtId="41" fontId="78" fillId="27" borderId="0" xfId="323" applyNumberFormat="1" applyFont="1" applyFill="1" applyBorder="1" applyAlignment="1">
      <alignment horizontal="right" vertical="center"/>
    </xf>
    <xf numFmtId="3" fontId="77" fillId="27" borderId="23" xfId="0" applyNumberFormat="1" applyFont="1" applyFill="1" applyBorder="1" applyAlignment="1">
      <alignment horizontal="right" vertical="center"/>
    </xf>
    <xf numFmtId="17" fontId="77" fillId="27" borderId="35" xfId="919" applyNumberFormat="1" applyFont="1" applyFill="1" applyBorder="1" applyAlignment="1">
      <alignment horizontal="center" vertical="center" wrapText="1"/>
    </xf>
    <xf numFmtId="17" fontId="62" fillId="27" borderId="15" xfId="919" applyNumberFormat="1" applyFont="1" applyFill="1" applyBorder="1" applyAlignment="1">
      <alignment horizontal="center" vertical="center"/>
    </xf>
    <xf numFmtId="41" fontId="82" fillId="27" borderId="59" xfId="394" applyNumberFormat="1" applyFont="1" applyFill="1" applyBorder="1" applyAlignment="1">
      <alignment vertical="center"/>
    </xf>
    <xf numFmtId="3" fontId="82" fillId="27" borderId="58" xfId="328" applyNumberFormat="1" applyFont="1" applyFill="1" applyBorder="1" applyAlignment="1">
      <alignment vertical="center"/>
    </xf>
    <xf numFmtId="41" fontId="82" fillId="27" borderId="60" xfId="328" applyNumberFormat="1" applyFont="1" applyFill="1" applyBorder="1" applyAlignment="1">
      <alignment vertical="center"/>
    </xf>
    <xf numFmtId="41" fontId="82" fillId="27" borderId="46" xfId="328" applyNumberFormat="1" applyFont="1" applyFill="1" applyBorder="1" applyAlignment="1">
      <alignment vertical="center"/>
    </xf>
    <xf numFmtId="194" fontId="97" fillId="27" borderId="0" xfId="0" applyNumberFormat="1" applyFont="1" applyFill="1" applyBorder="1" applyAlignment="1">
      <alignment horizontal="center" vertical="center" wrapText="1"/>
    </xf>
    <xf numFmtId="3" fontId="76" fillId="0" borderId="0" xfId="0" applyNumberFormat="1" applyFont="1" applyFill="1" applyBorder="1" applyAlignment="1">
      <alignment horizontal="center"/>
    </xf>
    <xf numFmtId="0" fontId="163" fillId="0" borderId="0" xfId="1121" applyFont="1" applyAlignment="1">
      <alignment horizontal="center" vertical="center"/>
    </xf>
    <xf numFmtId="0" fontId="163" fillId="0" borderId="0" xfId="1121" applyFont="1" applyAlignment="1">
      <alignment horizontal="left" vertical="center"/>
    </xf>
    <xf numFmtId="0" fontId="163" fillId="0" borderId="0" xfId="1121" applyFont="1" applyAlignment="1">
      <alignment vertical="center"/>
    </xf>
    <xf numFmtId="183" fontId="55" fillId="27" borderId="17" xfId="1094" applyNumberFormat="1" applyFont="1" applyFill="1" applyBorder="1" applyAlignment="1">
      <alignment horizontal="center" vertical="center"/>
    </xf>
    <xf numFmtId="183" fontId="52" fillId="27" borderId="17" xfId="1094" applyNumberFormat="1" applyFont="1" applyFill="1" applyBorder="1" applyAlignment="1">
      <alignment horizontal="center" vertical="center" wrapText="1"/>
    </xf>
    <xf numFmtId="49" fontId="77" fillId="27" borderId="51" xfId="0" applyNumberFormat="1" applyFont="1" applyFill="1" applyBorder="1" applyAlignment="1">
      <alignment horizontal="center" vertical="center" wrapText="1"/>
    </xf>
    <xf numFmtId="168" fontId="65" fillId="27" borderId="24" xfId="0" applyNumberFormat="1" applyFont="1" applyFill="1" applyBorder="1" applyAlignment="1">
      <alignment horizontal="center" wrapText="1"/>
    </xf>
    <xf numFmtId="49" fontId="64" fillId="27" borderId="53" xfId="0" applyNumberFormat="1" applyFont="1" applyFill="1" applyBorder="1" applyAlignment="1">
      <alignment horizontal="center"/>
    </xf>
    <xf numFmtId="49" fontId="64" fillId="27" borderId="14" xfId="0" applyNumberFormat="1" applyFont="1" applyFill="1" applyBorder="1" applyAlignment="1">
      <alignment horizontal="center"/>
    </xf>
    <xf numFmtId="168" fontId="64" fillId="27" borderId="24" xfId="0" applyNumberFormat="1" applyFont="1" applyFill="1" applyBorder="1" applyAlignment="1">
      <alignment horizontal="center" wrapText="1"/>
    </xf>
    <xf numFmtId="168" fontId="57" fillId="27" borderId="59" xfId="323" applyNumberFormat="1" applyFont="1" applyFill="1" applyBorder="1" applyAlignment="1">
      <alignment horizontal="center"/>
    </xf>
    <xf numFmtId="168" fontId="57" fillId="27" borderId="58" xfId="323" applyNumberFormat="1" applyFont="1" applyFill="1" applyBorder="1" applyAlignment="1">
      <alignment horizontal="center"/>
    </xf>
    <xf numFmtId="168" fontId="57" fillId="27" borderId="60" xfId="323" applyNumberFormat="1" applyFont="1" applyFill="1" applyBorder="1" applyAlignment="1">
      <alignment horizontal="center"/>
    </xf>
    <xf numFmtId="168" fontId="57" fillId="27" borderId="46" xfId="323" applyNumberFormat="1" applyFont="1" applyFill="1" applyBorder="1" applyAlignment="1">
      <alignment horizontal="center"/>
    </xf>
    <xf numFmtId="168" fontId="57" fillId="27" borderId="24" xfId="323" applyNumberFormat="1" applyFont="1" applyFill="1" applyBorder="1" applyAlignment="1">
      <alignment horizontal="center"/>
    </xf>
    <xf numFmtId="168" fontId="49" fillId="27" borderId="18" xfId="323" applyNumberFormat="1" applyFont="1" applyFill="1" applyBorder="1" applyAlignment="1">
      <alignment horizontal="center"/>
    </xf>
    <xf numFmtId="168" fontId="49" fillId="27" borderId="11" xfId="323" applyNumberFormat="1" applyFont="1" applyFill="1" applyBorder="1" applyAlignment="1">
      <alignment horizontal="center"/>
    </xf>
    <xf numFmtId="168" fontId="49" fillId="27" borderId="22" xfId="323" applyNumberFormat="1" applyFont="1" applyFill="1" applyBorder="1" applyAlignment="1">
      <alignment horizontal="center"/>
    </xf>
    <xf numFmtId="49" fontId="64" fillId="27" borderId="46" xfId="0" applyNumberFormat="1" applyFont="1" applyFill="1" applyBorder="1" applyAlignment="1">
      <alignment horizontal="center" vertical="center" wrapText="1"/>
    </xf>
    <xf numFmtId="10" fontId="64" fillId="27" borderId="46" xfId="0" applyNumberFormat="1" applyFont="1" applyFill="1" applyBorder="1" applyAlignment="1">
      <alignment horizontal="center" vertical="center"/>
    </xf>
    <xf numFmtId="168" fontId="49" fillId="27" borderId="59" xfId="323" applyNumberFormat="1" applyFont="1" applyFill="1" applyBorder="1" applyAlignment="1">
      <alignment horizontal="center" vertical="center"/>
    </xf>
    <xf numFmtId="168" fontId="49" fillId="27" borderId="60" xfId="323" applyNumberFormat="1" applyFont="1" applyFill="1" applyBorder="1" applyAlignment="1">
      <alignment horizontal="center" vertical="center"/>
    </xf>
    <xf numFmtId="168" fontId="49" fillId="27" borderId="46" xfId="323" applyNumberFormat="1" applyFont="1" applyFill="1" applyBorder="1" applyAlignment="1">
      <alignment horizontal="center" vertical="center"/>
    </xf>
    <xf numFmtId="10" fontId="64" fillId="27" borderId="59" xfId="0" applyNumberFormat="1" applyFont="1" applyFill="1" applyBorder="1" applyAlignment="1">
      <alignment horizontal="center" vertical="center"/>
    </xf>
    <xf numFmtId="10" fontId="64" fillId="27" borderId="58" xfId="0" applyNumberFormat="1" applyFont="1" applyFill="1" applyBorder="1" applyAlignment="1">
      <alignment horizontal="center" vertical="center"/>
    </xf>
    <xf numFmtId="168" fontId="57" fillId="27" borderId="58" xfId="323" applyNumberFormat="1" applyFont="1" applyFill="1" applyBorder="1" applyAlignment="1">
      <alignment horizontal="center" vertical="center"/>
    </xf>
    <xf numFmtId="49" fontId="64" fillId="27" borderId="58" xfId="0" applyNumberFormat="1" applyFont="1" applyFill="1" applyBorder="1" applyAlignment="1">
      <alignment horizontal="center" vertical="center" wrapText="1"/>
    </xf>
    <xf numFmtId="49" fontId="64" fillId="27" borderId="59" xfId="0" applyNumberFormat="1" applyFont="1" applyFill="1" applyBorder="1" applyAlignment="1">
      <alignment horizontal="center" vertical="center" wrapText="1"/>
    </xf>
    <xf numFmtId="49" fontId="64" fillId="27" borderId="60" xfId="0" applyNumberFormat="1" applyFont="1" applyFill="1" applyBorder="1" applyAlignment="1">
      <alignment horizontal="center" vertical="center" wrapText="1"/>
    </xf>
    <xf numFmtId="10" fontId="64" fillId="27" borderId="60" xfId="0" applyNumberFormat="1" applyFont="1" applyFill="1" applyBorder="1" applyAlignment="1">
      <alignment horizontal="center" vertical="center"/>
    </xf>
    <xf numFmtId="49" fontId="64" fillId="27" borderId="53" xfId="0" applyNumberFormat="1" applyFont="1" applyFill="1" applyBorder="1" applyAlignment="1">
      <alignment horizontal="center" vertical="center" wrapText="1"/>
    </xf>
    <xf numFmtId="168" fontId="64" fillId="27" borderId="53" xfId="323" applyNumberFormat="1" applyFont="1" applyFill="1" applyBorder="1" applyAlignment="1">
      <alignment horizontal="center" vertical="center"/>
    </xf>
    <xf numFmtId="10" fontId="64" fillId="27" borderId="50" xfId="0" applyNumberFormat="1" applyFont="1" applyFill="1" applyBorder="1" applyAlignment="1">
      <alignment horizontal="center" vertical="center"/>
    </xf>
    <xf numFmtId="10" fontId="64" fillId="27" borderId="52" xfId="0" applyNumberFormat="1" applyFont="1" applyFill="1" applyBorder="1" applyAlignment="1">
      <alignment horizontal="center" vertical="center"/>
    </xf>
    <xf numFmtId="168" fontId="65" fillId="27" borderId="50" xfId="0" applyNumberFormat="1" applyFont="1" applyFill="1" applyBorder="1" applyAlignment="1">
      <alignment horizontal="center" vertical="center" wrapText="1"/>
    </xf>
    <xf numFmtId="168" fontId="65" fillId="27" borderId="51" xfId="0" applyNumberFormat="1" applyFont="1" applyFill="1" applyBorder="1" applyAlignment="1">
      <alignment horizontal="center" vertical="center" wrapText="1"/>
    </xf>
    <xf numFmtId="49" fontId="65" fillId="27" borderId="53" xfId="0" applyNumberFormat="1" applyFont="1" applyFill="1" applyBorder="1" applyAlignment="1">
      <alignment horizontal="center" vertical="center"/>
    </xf>
    <xf numFmtId="49" fontId="65" fillId="27" borderId="53" xfId="0" applyNumberFormat="1" applyFont="1" applyFill="1" applyBorder="1" applyAlignment="1">
      <alignment horizontal="center"/>
    </xf>
    <xf numFmtId="172" fontId="65" fillId="27" borderId="46" xfId="551" applyNumberFormat="1" applyFont="1" applyFill="1" applyBorder="1" applyAlignment="1">
      <alignment horizontal="center" vertical="center"/>
    </xf>
    <xf numFmtId="172" fontId="65" fillId="27" borderId="59" xfId="0" applyNumberFormat="1" applyFont="1" applyFill="1" applyBorder="1" applyAlignment="1">
      <alignment horizontal="center" vertical="center"/>
    </xf>
    <xf numFmtId="172" fontId="65" fillId="27" borderId="60" xfId="0" applyNumberFormat="1" applyFont="1" applyFill="1" applyBorder="1" applyAlignment="1">
      <alignment horizontal="center" vertical="center"/>
    </xf>
    <xf numFmtId="172" fontId="65" fillId="27" borderId="46" xfId="0" applyNumberFormat="1" applyFont="1" applyFill="1" applyBorder="1" applyAlignment="1">
      <alignment horizontal="center" vertical="center"/>
    </xf>
    <xf numFmtId="172" fontId="65" fillId="27" borderId="24" xfId="551" applyNumberFormat="1" applyFont="1" applyFill="1" applyBorder="1" applyAlignment="1">
      <alignment horizontal="center" vertical="center"/>
    </xf>
    <xf numFmtId="172" fontId="65" fillId="27" borderId="22" xfId="551" applyNumberFormat="1" applyFont="1" applyFill="1" applyBorder="1" applyAlignment="1">
      <alignment horizontal="center" vertical="center"/>
    </xf>
    <xf numFmtId="172" fontId="65" fillId="27" borderId="18" xfId="0" applyNumberFormat="1" applyFont="1" applyFill="1" applyBorder="1" applyAlignment="1">
      <alignment horizontal="center" vertical="center"/>
    </xf>
    <xf numFmtId="168" fontId="87" fillId="27" borderId="46" xfId="323" applyNumberFormat="1" applyFont="1" applyFill="1" applyBorder="1" applyAlignment="1">
      <alignment horizontal="center" vertical="center"/>
    </xf>
    <xf numFmtId="49" fontId="65" fillId="27" borderId="46" xfId="0" applyNumberFormat="1" applyFont="1" applyFill="1" applyBorder="1" applyAlignment="1">
      <alignment horizontal="center"/>
    </xf>
    <xf numFmtId="168" fontId="49" fillId="27" borderId="46" xfId="323" applyNumberFormat="1" applyFont="1" applyFill="1" applyBorder="1" applyAlignment="1">
      <alignment horizontal="right"/>
    </xf>
    <xf numFmtId="175" fontId="47" fillId="0" borderId="0" xfId="0" applyFont="1" applyAlignment="1">
      <alignment horizontal="left" wrapText="1" indent="3"/>
    </xf>
    <xf numFmtId="175" fontId="153"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172" fontId="51" fillId="0" borderId="0" xfId="551" applyNumberFormat="1" applyFont="1" applyAlignment="1">
      <alignment horizontal="right"/>
    </xf>
    <xf numFmtId="10" fontId="82" fillId="0" borderId="0" xfId="551" applyNumberFormat="1" applyFont="1" applyBorder="1" applyAlignment="1">
      <alignment horizontal="left"/>
    </xf>
    <xf numFmtId="17" fontId="77" fillId="27" borderId="46" xfId="0" applyNumberFormat="1" applyFont="1" applyFill="1" applyBorder="1" applyAlignment="1">
      <alignment horizontal="center" vertical="center"/>
    </xf>
    <xf numFmtId="43" fontId="78" fillId="27" borderId="46" xfId="328" applyFont="1" applyFill="1" applyBorder="1" applyAlignment="1">
      <alignment horizontal="center" vertical="center"/>
    </xf>
    <xf numFmtId="43" fontId="77" fillId="27" borderId="53" xfId="336" applyFont="1" applyFill="1" applyBorder="1" applyAlignment="1">
      <alignment horizontal="center" vertical="center"/>
    </xf>
    <xf numFmtId="189" fontId="0" fillId="0" borderId="0" xfId="0" applyNumberFormat="1" applyBorder="1" applyAlignment="1">
      <alignment horizontal="right"/>
    </xf>
    <xf numFmtId="43" fontId="32" fillId="27" borderId="20" xfId="336" applyFont="1" applyFill="1" applyBorder="1" applyAlignment="1">
      <alignment horizontal="center" vertical="center"/>
    </xf>
    <xf numFmtId="0" fontId="156" fillId="27" borderId="51" xfId="579" applyFont="1" applyFill="1" applyBorder="1" applyAlignment="1">
      <alignment horizontal="center" vertical="center"/>
    </xf>
    <xf numFmtId="175" fontId="65" fillId="27" borderId="52" xfId="0" applyNumberFormat="1" applyFont="1" applyFill="1" applyBorder="1" applyAlignment="1">
      <alignment horizontal="center" vertical="center" wrapText="1"/>
    </xf>
    <xf numFmtId="175" fontId="65" fillId="0" borderId="50" xfId="0" applyNumberFormat="1" applyFont="1" applyFill="1" applyBorder="1" applyAlignment="1">
      <alignment horizontal="center" vertical="center" wrapText="1"/>
    </xf>
    <xf numFmtId="175" fontId="65" fillId="0" borderId="52" xfId="0" applyNumberFormat="1" applyFont="1" applyFill="1" applyBorder="1" applyAlignment="1">
      <alignment horizontal="center" vertical="center" wrapText="1"/>
    </xf>
    <xf numFmtId="4" fontId="65" fillId="27" borderId="13" xfId="0" applyNumberFormat="1" applyFont="1" applyFill="1" applyBorder="1" applyAlignment="1">
      <alignment horizontal="right" vertical="center"/>
    </xf>
    <xf numFmtId="168" fontId="49" fillId="27" borderId="24" xfId="323" applyNumberFormat="1" applyFont="1" applyFill="1" applyBorder="1" applyAlignment="1">
      <alignment horizontal="right"/>
    </xf>
    <xf numFmtId="49" fontId="95" fillId="27" borderId="51" xfId="0" applyNumberFormat="1" applyFont="1" applyFill="1" applyBorder="1" applyAlignment="1">
      <alignment horizontal="center" vertical="center" wrapText="1"/>
    </xf>
    <xf numFmtId="175" fontId="48" fillId="27" borderId="50" xfId="0" applyFont="1" applyFill="1" applyBorder="1" applyAlignment="1">
      <alignment horizontal="center" vertical="center"/>
    </xf>
    <xf numFmtId="49" fontId="48" fillId="27" borderId="51" xfId="0" applyNumberFormat="1" applyFont="1" applyFill="1" applyBorder="1" applyAlignment="1">
      <alignment horizontal="center" vertical="center" wrapText="1"/>
    </xf>
    <xf numFmtId="175" fontId="95" fillId="27" borderId="50" xfId="0" applyFont="1" applyFill="1" applyBorder="1" applyAlignment="1">
      <alignment horizontal="center" vertical="center"/>
    </xf>
    <xf numFmtId="175" fontId="95" fillId="27" borderId="51" xfId="0" applyFont="1" applyFill="1" applyBorder="1" applyAlignment="1">
      <alignment horizontal="center" vertical="center"/>
    </xf>
    <xf numFmtId="168" fontId="62" fillId="0" borderId="24" xfId="323" applyNumberFormat="1" applyFont="1" applyFill="1" applyBorder="1" applyAlignment="1">
      <alignment horizontal="center"/>
    </xf>
    <xf numFmtId="168" fontId="62" fillId="27" borderId="24" xfId="323" applyNumberFormat="1" applyFont="1" applyFill="1" applyBorder="1" applyAlignment="1">
      <alignment horizontal="center"/>
    </xf>
    <xf numFmtId="43" fontId="62" fillId="27" borderId="58" xfId="394" applyNumberFormat="1" applyFont="1" applyFill="1" applyBorder="1" applyAlignment="1">
      <alignment horizontal="center" vertical="center" wrapText="1"/>
    </xf>
    <xf numFmtId="168" fontId="51" fillId="27" borderId="47" xfId="394" applyNumberFormat="1" applyFont="1" applyFill="1" applyBorder="1" applyAlignment="1">
      <alignment horizontal="center"/>
    </xf>
    <xf numFmtId="168" fontId="51" fillId="27" borderId="60" xfId="394" applyNumberFormat="1" applyFont="1" applyFill="1" applyBorder="1" applyAlignment="1">
      <alignment horizontal="center"/>
    </xf>
    <xf numFmtId="0" fontId="91" fillId="0" borderId="0" xfId="626" applyFont="1" applyAlignment="1">
      <alignment horizontal="center"/>
    </xf>
    <xf numFmtId="0" fontId="165" fillId="0" borderId="0" xfId="1121" applyFont="1" applyAlignment="1">
      <alignment horizontal="center" vertical="center"/>
    </xf>
    <xf numFmtId="0" fontId="165" fillId="0" borderId="0" xfId="1121" applyFont="1" applyAlignment="1">
      <alignment vertical="center"/>
    </xf>
    <xf numFmtId="0" fontId="165" fillId="0" borderId="0" xfId="1121" applyFont="1"/>
    <xf numFmtId="0" fontId="165" fillId="0" borderId="0" xfId="1121" applyFont="1" applyAlignment="1">
      <alignment horizontal="center"/>
    </xf>
    <xf numFmtId="168" fontId="165"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41" fontId="60" fillId="27" borderId="18" xfId="336" applyNumberFormat="1" applyFont="1" applyFill="1" applyBorder="1" applyAlignment="1">
      <alignment horizontal="center" vertical="center"/>
    </xf>
    <xf numFmtId="41" fontId="60" fillId="27" borderId="11" xfId="336" applyNumberFormat="1" applyFont="1" applyFill="1" applyBorder="1" applyAlignment="1">
      <alignment horizontal="center" vertical="center"/>
    </xf>
    <xf numFmtId="17" fontId="115" fillId="27" borderId="47" xfId="393" applyNumberFormat="1" applyFont="1" applyFill="1" applyBorder="1" applyAlignment="1">
      <alignment horizontal="center"/>
    </xf>
    <xf numFmtId="168" fontId="122" fillId="27" borderId="53" xfId="673" applyNumberFormat="1" applyFont="1" applyFill="1" applyBorder="1" applyAlignment="1" applyProtection="1">
      <alignment horizontal="center" vertical="center"/>
    </xf>
    <xf numFmtId="17" fontId="115" fillId="27" borderId="46" xfId="393" applyNumberFormat="1" applyFont="1" applyFill="1" applyBorder="1" applyAlignment="1">
      <alignment horizontal="center"/>
    </xf>
    <xf numFmtId="168" fontId="122" fillId="27" borderId="19" xfId="673" applyNumberFormat="1" applyFont="1" applyFill="1" applyBorder="1" applyAlignment="1" applyProtection="1">
      <alignment horizontal="center" vertical="center"/>
    </xf>
    <xf numFmtId="168" fontId="122" fillId="27" borderId="19" xfId="673" applyNumberFormat="1" applyFont="1" applyFill="1" applyBorder="1" applyAlignment="1" applyProtection="1">
      <alignment horizontal="center" vertical="center"/>
      <protection locked="0"/>
    </xf>
    <xf numFmtId="17" fontId="115" fillId="27" borderId="18" xfId="393" applyNumberFormat="1" applyFont="1" applyFill="1" applyBorder="1" applyAlignment="1">
      <alignment horizontal="center"/>
    </xf>
    <xf numFmtId="168" fontId="122" fillId="27" borderId="14" xfId="673" applyNumberFormat="1" applyFont="1" applyFill="1" applyBorder="1" applyAlignment="1" applyProtection="1">
      <alignment horizontal="center" vertical="center"/>
      <protection locked="0"/>
    </xf>
    <xf numFmtId="4" fontId="65" fillId="27" borderId="52" xfId="0" applyNumberFormat="1" applyFont="1" applyFill="1" applyBorder="1" applyAlignment="1">
      <alignment horizontal="right" vertical="center"/>
    </xf>
    <xf numFmtId="4" fontId="65" fillId="27" borderId="50" xfId="0" applyNumberFormat="1" applyFont="1" applyFill="1" applyBorder="1" applyAlignment="1">
      <alignment horizontal="right" vertical="center"/>
    </xf>
    <xf numFmtId="4" fontId="65" fillId="27" borderId="56" xfId="0" applyNumberFormat="1" applyFont="1" applyFill="1" applyBorder="1" applyAlignment="1">
      <alignment horizontal="right" vertical="center"/>
    </xf>
    <xf numFmtId="175" fontId="65" fillId="0" borderId="56" xfId="0" applyNumberFormat="1" applyFont="1" applyFill="1" applyBorder="1" applyAlignment="1">
      <alignment horizontal="center" vertical="center" wrapText="1"/>
    </xf>
    <xf numFmtId="175" fontId="65" fillId="0" borderId="13" xfId="0" applyNumberFormat="1" applyFont="1" applyFill="1" applyBorder="1" applyAlignment="1">
      <alignment horizontal="center" vertical="center" wrapText="1"/>
    </xf>
    <xf numFmtId="168" fontId="49" fillId="27" borderId="19" xfId="323" applyNumberFormat="1" applyFont="1" applyFill="1" applyBorder="1" applyAlignment="1">
      <alignment horizontal="right"/>
    </xf>
    <xf numFmtId="168" fontId="49" fillId="27" borderId="14" xfId="323" applyNumberFormat="1" applyFont="1" applyFill="1" applyBorder="1" applyAlignment="1">
      <alignment horizontal="right"/>
    </xf>
    <xf numFmtId="0" fontId="62" fillId="27" borderId="56" xfId="0" applyNumberFormat="1" applyFont="1" applyFill="1" applyBorder="1" applyAlignment="1">
      <alignment horizontal="center" vertical="center"/>
    </xf>
    <xf numFmtId="49" fontId="65" fillId="27" borderId="23" xfId="0" applyNumberFormat="1" applyFont="1" applyFill="1" applyBorder="1" applyAlignment="1">
      <alignment horizontal="right" vertical="center" wrapText="1"/>
    </xf>
    <xf numFmtId="49" fontId="65" fillId="27" borderId="16" xfId="0" applyNumberFormat="1" applyFont="1" applyFill="1" applyBorder="1" applyAlignment="1">
      <alignment horizontal="right" vertical="center" wrapText="1"/>
    </xf>
    <xf numFmtId="175" fontId="47" fillId="0" borderId="0" xfId="0" applyFont="1" applyAlignment="1">
      <alignment horizontal="right"/>
    </xf>
    <xf numFmtId="172" fontId="130" fillId="30" borderId="0" xfId="551" applyNumberFormat="1" applyFont="1" applyFill="1" applyAlignment="1">
      <alignment horizontal="right"/>
    </xf>
    <xf numFmtId="175" fontId="129" fillId="0" borderId="0" xfId="0" applyFont="1" applyAlignment="1">
      <alignment horizontal="center" vertical="center"/>
    </xf>
    <xf numFmtId="175" fontId="129" fillId="0" borderId="0" xfId="0" applyFont="1" applyAlignment="1">
      <alignment horizontal="right" vertical="center"/>
    </xf>
    <xf numFmtId="172" fontId="70" fillId="0" borderId="0" xfId="551" applyNumberFormat="1" applyFont="1"/>
    <xf numFmtId="43" fontId="98" fillId="27" borderId="22" xfId="607" applyFont="1" applyFill="1" applyBorder="1" applyAlignment="1">
      <alignment horizontal="center" vertical="center"/>
    </xf>
    <xf numFmtId="43" fontId="98" fillId="27" borderId="24" xfId="607" applyFont="1" applyFill="1" applyBorder="1" applyAlignment="1">
      <alignment horizontal="center" vertical="center"/>
    </xf>
    <xf numFmtId="170" fontId="49" fillId="27" borderId="0" xfId="323" applyNumberFormat="1" applyFont="1" applyFill="1" applyBorder="1" applyAlignment="1">
      <alignment vertical="center"/>
    </xf>
    <xf numFmtId="43" fontId="43" fillId="0" borderId="0" xfId="551" applyNumberFormat="1" applyFont="1"/>
    <xf numFmtId="0" fontId="63" fillId="0" borderId="0" xfId="1121" applyFont="1" applyAlignment="1">
      <alignment vertical="center"/>
    </xf>
    <xf numFmtId="0" fontId="163" fillId="0" borderId="0" xfId="1121" applyFont="1" applyBorder="1" applyAlignment="1">
      <alignment horizontal="left" vertical="center"/>
    </xf>
    <xf numFmtId="0" fontId="163" fillId="0" borderId="0" xfId="1121" applyFont="1" applyBorder="1" applyAlignment="1">
      <alignment vertical="center"/>
    </xf>
    <xf numFmtId="41" fontId="60" fillId="0" borderId="58" xfId="336" applyNumberFormat="1" applyFont="1" applyFill="1" applyBorder="1" applyAlignment="1">
      <alignment horizontal="center" vertical="center"/>
    </xf>
    <xf numFmtId="41" fontId="60" fillId="0" borderId="59" xfId="336" applyNumberFormat="1" applyFont="1" applyFill="1" applyBorder="1" applyAlignment="1">
      <alignment horizontal="center" vertical="center"/>
    </xf>
    <xf numFmtId="41" fontId="60" fillId="0" borderId="60" xfId="336" applyNumberFormat="1" applyFont="1" applyFill="1" applyBorder="1" applyAlignment="1">
      <alignment horizontal="center" vertical="center"/>
    </xf>
    <xf numFmtId="41" fontId="60" fillId="0" borderId="46"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27" borderId="24" xfId="336" applyNumberFormat="1" applyFont="1" applyFill="1" applyBorder="1" applyAlignment="1">
      <alignment horizontal="center" vertical="center"/>
    </xf>
    <xf numFmtId="41" fontId="60" fillId="27" borderId="22" xfId="336" applyNumberFormat="1" applyFont="1" applyFill="1" applyBorder="1" applyAlignment="1">
      <alignment horizontal="center" vertical="center"/>
    </xf>
    <xf numFmtId="49" fontId="79" fillId="0" borderId="59" xfId="0" applyNumberFormat="1" applyFont="1" applyFill="1" applyBorder="1" applyAlignment="1">
      <alignment horizontal="center" vertical="center"/>
    </xf>
    <xf numFmtId="49" fontId="79" fillId="27" borderId="46" xfId="0" applyNumberFormat="1" applyFont="1" applyFill="1" applyBorder="1" applyAlignment="1">
      <alignment horizontal="center" vertical="center"/>
    </xf>
    <xf numFmtId="49" fontId="79" fillId="27" borderId="18" xfId="0" applyNumberFormat="1" applyFont="1" applyFill="1" applyBorder="1" applyAlignment="1">
      <alignment horizontal="center" vertical="center"/>
    </xf>
    <xf numFmtId="3" fontId="69" fillId="0" borderId="60" xfId="0" applyNumberFormat="1" applyFont="1" applyFill="1" applyBorder="1" applyAlignment="1">
      <alignment horizontal="center" vertical="center"/>
    </xf>
    <xf numFmtId="3" fontId="69" fillId="0" borderId="24" xfId="0" applyNumberFormat="1" applyFont="1" applyFill="1" applyBorder="1" applyAlignment="1">
      <alignment horizontal="center" vertical="center"/>
    </xf>
    <xf numFmtId="3" fontId="69" fillId="27" borderId="24" xfId="0" applyNumberFormat="1" applyFont="1" applyFill="1" applyBorder="1" applyAlignment="1">
      <alignment horizontal="center" vertical="center"/>
    </xf>
    <xf numFmtId="3" fontId="69" fillId="27" borderId="22" xfId="0" applyNumberFormat="1" applyFont="1" applyFill="1" applyBorder="1" applyAlignment="1">
      <alignment horizontal="center" vertical="center"/>
    </xf>
    <xf numFmtId="3" fontId="78" fillId="27" borderId="59" xfId="388" applyNumberFormat="1" applyFont="1" applyFill="1" applyBorder="1" applyAlignment="1">
      <alignment horizontal="center"/>
    </xf>
    <xf numFmtId="3" fontId="78" fillId="27" borderId="60" xfId="388" applyNumberFormat="1" applyFont="1" applyFill="1" applyBorder="1" applyAlignment="1">
      <alignment horizontal="center"/>
    </xf>
    <xf numFmtId="3" fontId="78" fillId="27" borderId="46" xfId="388" applyNumberFormat="1" applyFont="1" applyFill="1" applyBorder="1" applyAlignment="1">
      <alignment horizontal="center"/>
    </xf>
    <xf numFmtId="43" fontId="49" fillId="27" borderId="59" xfId="323" applyNumberFormat="1" applyFont="1" applyFill="1" applyBorder="1" applyAlignment="1">
      <alignment horizontal="right" vertical="center"/>
    </xf>
    <xf numFmtId="10" fontId="65" fillId="27" borderId="58" xfId="446" applyNumberFormat="1" applyFont="1" applyFill="1" applyBorder="1" applyAlignment="1">
      <alignment horizontal="right" vertical="center"/>
    </xf>
    <xf numFmtId="43" fontId="49" fillId="27" borderId="58" xfId="323" applyNumberFormat="1" applyFont="1" applyFill="1" applyBorder="1" applyAlignment="1">
      <alignment horizontal="right" vertical="center"/>
    </xf>
    <xf numFmtId="172" fontId="65" fillId="27"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176" fontId="49" fillId="27" borderId="18" xfId="0" applyNumberFormat="1" applyFont="1" applyFill="1" applyBorder="1" applyAlignment="1">
      <alignment horizontal="right"/>
    </xf>
    <xf numFmtId="43" fontId="49" fillId="27" borderId="11" xfId="323" applyFont="1" applyFill="1" applyBorder="1" applyAlignment="1">
      <alignment horizontal="right"/>
    </xf>
    <xf numFmtId="168" fontId="49" fillId="27" borderId="22" xfId="323" applyNumberFormat="1" applyFont="1" applyFill="1" applyBorder="1" applyAlignment="1">
      <alignment horizontal="right"/>
    </xf>
    <xf numFmtId="0" fontId="79" fillId="27" borderId="13" xfId="0" applyNumberFormat="1" applyFont="1" applyFill="1" applyBorder="1" applyAlignment="1">
      <alignment horizontal="center" vertical="center"/>
    </xf>
    <xf numFmtId="175" fontId="79" fillId="27" borderId="19" xfId="0" applyFont="1" applyFill="1" applyBorder="1" applyAlignment="1">
      <alignment vertical="center"/>
    </xf>
    <xf numFmtId="0" fontId="79" fillId="27" borderId="23" xfId="0" applyNumberFormat="1" applyFont="1" applyFill="1" applyBorder="1" applyAlignment="1">
      <alignment horizontal="center" vertical="center"/>
    </xf>
    <xf numFmtId="0" fontId="79" fillId="27" borderId="56" xfId="0" applyNumberFormat="1" applyFont="1" applyFill="1" applyBorder="1" applyAlignment="1">
      <alignment horizontal="center" vertical="center"/>
    </xf>
    <xf numFmtId="182" fontId="60" fillId="27" borderId="0" xfId="0" applyNumberFormat="1" applyFont="1" applyFill="1" applyBorder="1" applyAlignment="1">
      <alignment horizontal="right" vertical="center"/>
    </xf>
    <xf numFmtId="182" fontId="79" fillId="27" borderId="19" xfId="0" applyNumberFormat="1" applyFont="1" applyFill="1" applyBorder="1" applyAlignment="1">
      <alignment horizontal="right" vertical="center"/>
    </xf>
    <xf numFmtId="182" fontId="79" fillId="27" borderId="23" xfId="0" applyNumberFormat="1" applyFont="1" applyFill="1" applyBorder="1" applyAlignment="1">
      <alignment horizontal="right" vertical="center"/>
    </xf>
    <xf numFmtId="182" fontId="79" fillId="27" borderId="56" xfId="0" applyNumberFormat="1" applyFont="1" applyFill="1" applyBorder="1" applyAlignment="1">
      <alignment horizontal="right" vertical="center"/>
    </xf>
    <xf numFmtId="182" fontId="79" fillId="27" borderId="13" xfId="0" applyNumberFormat="1" applyFont="1" applyFill="1" applyBorder="1" applyAlignment="1">
      <alignment horizontal="right" vertical="center"/>
    </xf>
    <xf numFmtId="168" fontId="65" fillId="27" borderId="19" xfId="0" applyNumberFormat="1" applyFont="1" applyFill="1" applyBorder="1" applyAlignment="1">
      <alignment horizontal="center" wrapText="1"/>
    </xf>
    <xf numFmtId="41" fontId="79" fillId="0" borderId="59" xfId="328" applyNumberFormat="1" applyFont="1" applyFill="1" applyBorder="1" applyAlignment="1">
      <alignment horizontal="center" vertical="center" wrapText="1"/>
    </xf>
    <xf numFmtId="9" fontId="79" fillId="0" borderId="58" xfId="551" applyFont="1" applyFill="1" applyBorder="1" applyAlignment="1">
      <alignment horizontal="center" vertical="center" wrapText="1"/>
    </xf>
    <xf numFmtId="41" fontId="79" fillId="0" borderId="60" xfId="551" applyNumberFormat="1" applyFont="1" applyFill="1" applyBorder="1" applyAlignment="1">
      <alignment horizontal="center" vertical="center" wrapText="1"/>
    </xf>
    <xf numFmtId="41" fontId="79" fillId="0" borderId="46" xfId="328" applyNumberFormat="1" applyFont="1" applyFill="1" applyBorder="1" applyAlignment="1">
      <alignment horizontal="center" vertical="center" wrapText="1"/>
    </xf>
    <xf numFmtId="10" fontId="79" fillId="0" borderId="46" xfId="328" applyNumberFormat="1" applyFont="1" applyFill="1" applyBorder="1" applyAlignment="1">
      <alignment horizontal="center" vertical="center" wrapText="1"/>
    </xf>
    <xf numFmtId="10" fontId="79" fillId="27" borderId="46" xfId="328" applyNumberFormat="1" applyFont="1" applyFill="1" applyBorder="1" applyAlignment="1">
      <alignment horizontal="center" vertical="center" wrapText="1"/>
    </xf>
    <xf numFmtId="168" fontId="49" fillId="27" borderId="18" xfId="394" applyNumberFormat="1" applyFont="1" applyFill="1" applyBorder="1" applyAlignment="1"/>
    <xf numFmtId="174" fontId="78" fillId="27" borderId="11" xfId="0" applyNumberFormat="1" applyFont="1" applyFill="1" applyBorder="1" applyAlignment="1" applyProtection="1">
      <alignment horizontal="center" vertical="center"/>
    </xf>
    <xf numFmtId="174" fontId="78" fillId="27" borderId="22" xfId="0" applyNumberFormat="1" applyFont="1" applyFill="1" applyBorder="1" applyAlignment="1" applyProtection="1">
      <alignment horizontal="center" vertical="center"/>
    </xf>
    <xf numFmtId="38" fontId="70" fillId="27" borderId="20" xfId="0" applyNumberFormat="1" applyFont="1" applyFill="1" applyBorder="1" applyAlignment="1">
      <alignment horizontal="center" vertical="center"/>
    </xf>
    <xf numFmtId="175" fontId="74" fillId="29" borderId="0" xfId="0" applyFont="1" applyFill="1" applyBorder="1" applyAlignment="1">
      <alignment horizontal="right" vertical="center" wrapText="1"/>
    </xf>
    <xf numFmtId="175" fontId="57" fillId="0" borderId="0" xfId="0" applyFont="1" applyBorder="1" applyAlignment="1">
      <alignment horizontal="right" vertical="top"/>
    </xf>
    <xf numFmtId="10" fontId="0" fillId="0" borderId="0" xfId="551" applyNumberFormat="1" applyFont="1" applyBorder="1" applyAlignment="1">
      <alignment horizontal="right"/>
    </xf>
    <xf numFmtId="172" fontId="0" fillId="0" borderId="0" xfId="551" applyNumberFormat="1" applyFont="1" applyBorder="1" applyAlignment="1">
      <alignment horizontal="right" vertical="center"/>
    </xf>
    <xf numFmtId="10" fontId="0" fillId="0" borderId="0" xfId="0" applyNumberFormat="1" applyAlignment="1">
      <alignment horizontal="right"/>
    </xf>
    <xf numFmtId="175" fontId="43" fillId="0" borderId="0" xfId="388" applyFont="1" applyAlignment="1">
      <alignment horizontal="right"/>
    </xf>
    <xf numFmtId="175" fontId="63" fillId="0" borderId="0" xfId="388" applyFont="1" applyAlignment="1">
      <alignment horizontal="right"/>
    </xf>
    <xf numFmtId="17" fontId="65" fillId="27" borderId="14" xfId="0" applyNumberFormat="1" applyFont="1" applyFill="1" applyBorder="1" applyAlignment="1" applyProtection="1">
      <alignment horizontal="center" vertical="center"/>
    </xf>
    <xf numFmtId="3" fontId="49" fillId="27" borderId="11" xfId="0" applyNumberFormat="1" applyFont="1" applyFill="1" applyBorder="1" applyAlignment="1" applyProtection="1">
      <alignment horizontal="center" vertical="center"/>
    </xf>
    <xf numFmtId="49" fontId="77" fillId="27" borderId="51" xfId="336" applyNumberFormat="1" applyFont="1" applyFill="1" applyBorder="1" applyAlignment="1">
      <alignment horizontal="center" vertical="center" wrapText="1"/>
    </xf>
    <xf numFmtId="43" fontId="98" fillId="27" borderId="59" xfId="336" applyNumberFormat="1" applyFont="1" applyFill="1" applyBorder="1" applyAlignment="1">
      <alignment horizontal="right" vertical="center"/>
    </xf>
    <xf numFmtId="43" fontId="98" fillId="27" borderId="60" xfId="336" applyNumberFormat="1" applyFont="1" applyFill="1" applyBorder="1" applyAlignment="1">
      <alignment horizontal="right" vertical="center"/>
    </xf>
    <xf numFmtId="43" fontId="98" fillId="27" borderId="46" xfId="336" applyNumberFormat="1" applyFont="1" applyFill="1" applyBorder="1" applyAlignment="1">
      <alignment horizontal="right" vertical="center"/>
    </xf>
    <xf numFmtId="43" fontId="98" fillId="27" borderId="18" xfId="336" applyNumberFormat="1" applyFont="1" applyFill="1" applyBorder="1" applyAlignment="1">
      <alignment horizontal="right" vertical="center"/>
    </xf>
    <xf numFmtId="43" fontId="98" fillId="27" borderId="22" xfId="336" applyNumberFormat="1" applyFont="1" applyFill="1" applyBorder="1" applyAlignment="1">
      <alignment horizontal="right" vertical="center"/>
    </xf>
    <xf numFmtId="43" fontId="77" fillId="27" borderId="24" xfId="323" applyNumberFormat="1" applyFont="1" applyFill="1" applyBorder="1" applyAlignment="1"/>
    <xf numFmtId="43" fontId="78" fillId="27" borderId="24" xfId="323" applyNumberFormat="1" applyFont="1" applyFill="1" applyBorder="1" applyAlignment="1"/>
    <xf numFmtId="175" fontId="77" fillId="27" borderId="50" xfId="388" applyFont="1" applyFill="1" applyBorder="1" applyAlignment="1">
      <alignment horizontal="center" vertical="center" wrapText="1"/>
    </xf>
    <xf numFmtId="175" fontId="77" fillId="27" borderId="51" xfId="388" applyFont="1" applyFill="1" applyBorder="1" applyAlignment="1">
      <alignment horizontal="center" vertical="center" wrapText="1"/>
    </xf>
    <xf numFmtId="175" fontId="77" fillId="27" borderId="52" xfId="388" applyFont="1" applyFill="1" applyBorder="1" applyAlignment="1">
      <alignment horizontal="center" vertical="center" wrapText="1"/>
    </xf>
    <xf numFmtId="175" fontId="65" fillId="27" borderId="59" xfId="446" applyFont="1" applyFill="1" applyBorder="1" applyAlignment="1">
      <alignment horizontal="center" vertical="center" wrapText="1"/>
    </xf>
    <xf numFmtId="175" fontId="65" fillId="27" borderId="58" xfId="446" applyFont="1" applyFill="1" applyBorder="1" applyAlignment="1">
      <alignment horizontal="center" vertical="center" wrapText="1"/>
    </xf>
    <xf numFmtId="175" fontId="65" fillId="27" borderId="60" xfId="446" applyFont="1" applyFill="1" applyBorder="1" applyAlignment="1">
      <alignment horizontal="center" vertical="center" wrapText="1"/>
    </xf>
    <xf numFmtId="43" fontId="52" fillId="27" borderId="17" xfId="394" applyNumberFormat="1" applyFont="1" applyFill="1" applyBorder="1" applyAlignment="1">
      <alignment horizontal="center" vertical="center"/>
    </xf>
    <xf numFmtId="43" fontId="52" fillId="27" borderId="21" xfId="394" applyNumberFormat="1" applyFont="1" applyFill="1" applyBorder="1" applyAlignment="1">
      <alignment horizontal="center" vertical="center" wrapText="1"/>
    </xf>
    <xf numFmtId="43" fontId="52" fillId="27" borderId="12" xfId="394" applyNumberFormat="1" applyFont="1" applyFill="1" applyBorder="1" applyAlignment="1">
      <alignment horizontal="center" vertical="center" wrapText="1"/>
    </xf>
    <xf numFmtId="43" fontId="52" fillId="27" borderId="17" xfId="394"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 fontId="65" fillId="27" borderId="46" xfId="394" applyNumberFormat="1" applyFont="1" applyFill="1" applyBorder="1" applyAlignment="1">
      <alignment horizontal="center" vertical="center"/>
    </xf>
    <xf numFmtId="17" fontId="65" fillId="27" borderId="18" xfId="394" applyNumberFormat="1" applyFont="1" applyFill="1" applyBorder="1" applyAlignment="1">
      <alignment horizontal="center" vertical="center"/>
    </xf>
    <xf numFmtId="168" fontId="65" fillId="27" borderId="24" xfId="323" applyNumberFormat="1" applyFont="1" applyFill="1" applyBorder="1" applyAlignment="1">
      <alignment horizontal="center"/>
    </xf>
    <xf numFmtId="168" fontId="65" fillId="27" borderId="22" xfId="323" applyNumberFormat="1" applyFont="1" applyFill="1" applyBorder="1" applyAlignment="1">
      <alignment horizontal="center"/>
    </xf>
    <xf numFmtId="43" fontId="65" fillId="27" borderId="70" xfId="394" applyNumberFormat="1" applyFont="1" applyFill="1" applyBorder="1" applyAlignment="1">
      <alignment horizontal="center" vertical="center" wrapText="1"/>
    </xf>
    <xf numFmtId="168" fontId="49" fillId="27" borderId="59" xfId="394" applyNumberFormat="1" applyFont="1" applyFill="1" applyBorder="1" applyAlignment="1"/>
    <xf numFmtId="168" fontId="49" fillId="27" borderId="60" xfId="394" applyNumberFormat="1" applyFont="1" applyFill="1" applyBorder="1" applyAlignment="1"/>
    <xf numFmtId="168" fontId="49" fillId="27" borderId="24" xfId="394" applyNumberFormat="1" applyFont="1" applyFill="1" applyBorder="1" applyAlignment="1"/>
    <xf numFmtId="168" fontId="49" fillId="0" borderId="46" xfId="394" applyNumberFormat="1" applyFont="1" applyFill="1" applyBorder="1" applyAlignment="1"/>
    <xf numFmtId="168" fontId="49" fillId="0" borderId="24" xfId="394" applyNumberFormat="1" applyFont="1" applyFill="1" applyBorder="1" applyAlignment="1"/>
    <xf numFmtId="168" fontId="49" fillId="27" borderId="22" xfId="394" applyNumberFormat="1" applyFont="1" applyFill="1" applyBorder="1" applyAlignment="1"/>
    <xf numFmtId="175" fontId="77" fillId="27" borderId="63" xfId="0" applyNumberFormat="1" applyFont="1" applyFill="1" applyBorder="1" applyAlignment="1" applyProtection="1">
      <alignment horizontal="center" vertical="center"/>
    </xf>
    <xf numFmtId="175" fontId="77" fillId="27" borderId="70" xfId="0" applyNumberFormat="1" applyFont="1" applyFill="1" applyBorder="1" applyAlignment="1" applyProtection="1">
      <alignment horizontal="center" vertical="center"/>
    </xf>
    <xf numFmtId="3" fontId="65" fillId="27" borderId="63" xfId="0" applyNumberFormat="1" applyFont="1" applyFill="1" applyBorder="1" applyAlignment="1" applyProtection="1">
      <alignment horizontal="center" vertical="center"/>
    </xf>
    <xf numFmtId="17" fontId="65" fillId="27" borderId="63" xfId="0" applyNumberFormat="1" applyFont="1" applyFill="1" applyBorder="1" applyAlignment="1" applyProtection="1">
      <alignment horizontal="center" vertical="center"/>
    </xf>
    <xf numFmtId="3" fontId="49" fillId="27" borderId="59" xfId="0" applyNumberFormat="1" applyFont="1" applyFill="1" applyBorder="1" applyAlignment="1" applyProtection="1">
      <alignment horizontal="center" vertical="center"/>
    </xf>
    <xf numFmtId="3" fontId="49" fillId="27" borderId="70" xfId="0" applyNumberFormat="1" applyFont="1" applyFill="1" applyBorder="1" applyAlignment="1" applyProtection="1">
      <alignment horizontal="center" vertical="center"/>
    </xf>
    <xf numFmtId="3" fontId="49" fillId="27" borderId="60" xfId="0" applyNumberFormat="1" applyFont="1" applyFill="1" applyBorder="1" applyAlignment="1" applyProtection="1">
      <alignment horizontal="center" vertical="center"/>
    </xf>
    <xf numFmtId="3" fontId="49" fillId="27" borderId="46" xfId="0" applyNumberFormat="1" applyFont="1" applyFill="1" applyBorder="1" applyAlignment="1" applyProtection="1">
      <alignment horizontal="center" vertical="center"/>
    </xf>
    <xf numFmtId="3" fontId="49" fillId="27" borderId="2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vertical="center"/>
    </xf>
    <xf numFmtId="3" fontId="49" fillId="27" borderId="22" xfId="0" applyNumberFormat="1" applyFont="1" applyFill="1" applyBorder="1" applyAlignment="1" applyProtection="1">
      <alignment horizontal="center" vertical="center"/>
    </xf>
    <xf numFmtId="43" fontId="78" fillId="27" borderId="59" xfId="323" applyNumberFormat="1" applyFont="1" applyFill="1" applyBorder="1" applyAlignment="1"/>
    <xf numFmtId="43" fontId="78" fillId="27" borderId="70" xfId="323" applyNumberFormat="1" applyFont="1" applyFill="1" applyBorder="1" applyAlignment="1"/>
    <xf numFmtId="43" fontId="78" fillId="27" borderId="60" xfId="323" applyNumberFormat="1" applyFont="1" applyFill="1" applyBorder="1" applyAlignment="1"/>
    <xf numFmtId="4" fontId="77" fillId="27" borderId="63" xfId="323" applyNumberFormat="1" applyFont="1" applyFill="1" applyBorder="1" applyAlignment="1">
      <alignment horizontal="center"/>
    </xf>
    <xf numFmtId="4" fontId="77" fillId="27" borderId="19" xfId="323" applyNumberFormat="1" applyFont="1" applyFill="1" applyBorder="1" applyAlignment="1">
      <alignment horizontal="center"/>
    </xf>
    <xf numFmtId="4" fontId="77" fillId="27" borderId="14" xfId="323" applyNumberFormat="1" applyFont="1" applyFill="1" applyBorder="1" applyAlignment="1">
      <alignment horizontal="center"/>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3" fontId="169" fillId="32" borderId="13" xfId="0" applyNumberFormat="1" applyFont="1" applyFill="1" applyBorder="1" applyAlignment="1">
      <alignment horizontal="center" vertical="center" wrapText="1"/>
    </xf>
    <xf numFmtId="3" fontId="166" fillId="32" borderId="13" xfId="0" applyNumberFormat="1" applyFont="1" applyFill="1" applyBorder="1" applyAlignment="1">
      <alignment horizontal="center" vertical="center" wrapText="1"/>
    </xf>
    <xf numFmtId="49" fontId="77" fillId="27" borderId="11" xfId="0" applyNumberFormat="1" applyFont="1" applyFill="1" applyBorder="1" applyAlignment="1">
      <alignment horizontal="center" vertical="center"/>
    </xf>
    <xf numFmtId="175" fontId="77" fillId="27" borderId="11" xfId="0" applyNumberFormat="1" applyFont="1" applyFill="1" applyBorder="1" applyAlignment="1">
      <alignment horizontal="center" vertical="center"/>
    </xf>
    <xf numFmtId="175" fontId="77" fillId="27" borderId="14" xfId="0" applyNumberFormat="1" applyFont="1" applyFill="1" applyBorder="1" applyAlignment="1">
      <alignment horizontal="center" vertical="center"/>
    </xf>
    <xf numFmtId="175" fontId="77" fillId="27" borderId="20" xfId="0" applyNumberFormat="1" applyFont="1" applyFill="1" applyBorder="1" applyAlignment="1">
      <alignment horizontal="center" vertical="center" wrapText="1"/>
    </xf>
    <xf numFmtId="175" fontId="0" fillId="0" borderId="0" xfId="0" applyAlignment="1">
      <alignment horizontal="center" vertical="center"/>
    </xf>
    <xf numFmtId="168" fontId="78" fillId="27" borderId="23" xfId="323" applyNumberFormat="1" applyFont="1" applyFill="1" applyBorder="1" applyAlignment="1">
      <alignment vertical="center"/>
    </xf>
    <xf numFmtId="168" fontId="77" fillId="27" borderId="23" xfId="323" applyNumberFormat="1" applyFont="1" applyFill="1" applyBorder="1" applyAlignment="1">
      <alignment vertical="center"/>
    </xf>
    <xf numFmtId="10" fontId="77" fillId="27" borderId="16" xfId="0" applyNumberFormat="1" applyFont="1" applyFill="1" applyBorder="1" applyAlignment="1">
      <alignment vertical="center"/>
    </xf>
    <xf numFmtId="43" fontId="79" fillId="27" borderId="23" xfId="391" applyNumberFormat="1" applyFont="1" applyFill="1" applyBorder="1" applyAlignment="1">
      <alignment horizontal="center" vertical="center"/>
    </xf>
    <xf numFmtId="175" fontId="79" fillId="27" borderId="23" xfId="391" applyFont="1" applyFill="1" applyBorder="1" applyAlignment="1">
      <alignment horizontal="center" vertical="center"/>
    </xf>
    <xf numFmtId="175" fontId="79" fillId="27" borderId="13" xfId="391" applyFont="1" applyFill="1" applyBorder="1" applyAlignment="1">
      <alignment horizontal="center" vertical="center"/>
    </xf>
    <xf numFmtId="172" fontId="79" fillId="27" borderId="13" xfId="391" applyNumberFormat="1" applyFont="1" applyFill="1" applyBorder="1" applyAlignment="1">
      <alignment horizontal="center" vertical="center"/>
    </xf>
    <xf numFmtId="175" fontId="63" fillId="0" borderId="0" xfId="442" applyFont="1"/>
    <xf numFmtId="43" fontId="77" fillId="27" borderId="15" xfId="391" applyNumberFormat="1" applyFont="1" applyFill="1" applyBorder="1" applyAlignment="1">
      <alignment horizontal="center" vertical="center"/>
    </xf>
    <xf numFmtId="10" fontId="77" fillId="27" borderId="13" xfId="391" applyNumberFormat="1" applyFont="1" applyFill="1" applyBorder="1" applyAlignment="1">
      <alignment horizontal="center" vertical="center"/>
    </xf>
    <xf numFmtId="43" fontId="63" fillId="0" borderId="0" xfId="442" applyNumberFormat="1" applyFont="1"/>
    <xf numFmtId="168" fontId="49" fillId="27" borderId="73" xfId="323" applyNumberFormat="1" applyFont="1" applyFill="1" applyBorder="1" applyAlignment="1">
      <alignment horizontal="center"/>
    </xf>
    <xf numFmtId="49" fontId="65" fillId="27" borderId="56" xfId="0" applyNumberFormat="1" applyFont="1" applyFill="1" applyBorder="1" applyAlignment="1">
      <alignment horizontal="center" vertical="center"/>
    </xf>
    <xf numFmtId="49" fontId="65" fillId="27" borderId="57" xfId="0" applyNumberFormat="1" applyFont="1" applyFill="1" applyBorder="1" applyAlignment="1">
      <alignment horizontal="center" vertical="center"/>
    </xf>
    <xf numFmtId="49" fontId="65" fillId="27" borderId="73" xfId="0" applyNumberFormat="1" applyFont="1" applyFill="1" applyBorder="1" applyAlignment="1">
      <alignment horizontal="center" vertical="center"/>
    </xf>
    <xf numFmtId="3" fontId="49" fillId="27" borderId="73" xfId="323" applyNumberFormat="1" applyFont="1" applyFill="1" applyBorder="1" applyAlignment="1">
      <alignment horizontal="center" vertical="center"/>
    </xf>
    <xf numFmtId="0" fontId="160" fillId="70" borderId="77" xfId="2581" applyFont="1" applyFill="1" applyBorder="1" applyAlignment="1">
      <alignment horizontal="center" vertical="center"/>
    </xf>
    <xf numFmtId="0" fontId="160" fillId="70" borderId="76" xfId="2581" applyFont="1" applyFill="1" applyBorder="1" applyAlignment="1">
      <alignment horizontal="center" vertical="center"/>
    </xf>
    <xf numFmtId="41" fontId="160" fillId="70" borderId="0" xfId="2581" applyNumberFormat="1" applyFont="1" applyFill="1" applyAlignment="1">
      <alignment vertical="center" wrapText="1"/>
    </xf>
    <xf numFmtId="10" fontId="160" fillId="32" borderId="65" xfId="2581" applyNumberFormat="1" applyFont="1" applyFill="1" applyBorder="1" applyAlignment="1">
      <alignment horizontal="center" vertical="center" wrapText="1"/>
    </xf>
    <xf numFmtId="41" fontId="160" fillId="70" borderId="64" xfId="2581" applyNumberFormat="1" applyFont="1" applyFill="1" applyBorder="1" applyAlignment="1">
      <alignment vertical="center" wrapText="1"/>
    </xf>
    <xf numFmtId="172" fontId="160" fillId="70" borderId="64" xfId="2524" applyNumberFormat="1" applyFont="1" applyFill="1" applyBorder="1" applyAlignment="1">
      <alignment horizontal="center" vertical="center" wrapText="1"/>
    </xf>
    <xf numFmtId="0" fontId="171" fillId="0" borderId="0" xfId="1121" applyFont="1"/>
    <xf numFmtId="175" fontId="82" fillId="0" borderId="0" xfId="0" applyFont="1" applyAlignment="1">
      <alignment horizontal="justify" vertical="justify" wrapText="1"/>
    </xf>
    <xf numFmtId="175" fontId="0" fillId="0" borderId="0" xfId="0" applyAlignment="1">
      <alignment horizont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0" fontId="81" fillId="64" borderId="13" xfId="1121" applyFont="1" applyFill="1" applyBorder="1" applyAlignment="1">
      <alignment horizontal="center" vertical="center"/>
    </xf>
    <xf numFmtId="0" fontId="163" fillId="0" borderId="0" xfId="1121" applyFont="1" applyBorder="1" applyAlignment="1">
      <alignment horizontal="center" vertical="center"/>
    </xf>
    <xf numFmtId="41" fontId="173" fillId="0" borderId="13" xfId="1121" applyNumberFormat="1" applyFont="1" applyFill="1" applyBorder="1" applyAlignment="1">
      <alignment horizontal="center" vertical="center" wrapText="1"/>
    </xf>
    <xf numFmtId="0" fontId="81" fillId="64" borderId="13" xfId="1121" applyFont="1" applyFill="1" applyBorder="1" applyAlignment="1">
      <alignment horizontal="center" vertical="center" wrapText="1"/>
    </xf>
    <xf numFmtId="41" fontId="173" fillId="27" borderId="13" xfId="1121" applyNumberFormat="1" applyFont="1" applyFill="1" applyBorder="1" applyAlignment="1">
      <alignment horizontal="left" vertical="center" wrapText="1"/>
    </xf>
    <xf numFmtId="41" fontId="174" fillId="0" borderId="13" xfId="1121" applyNumberFormat="1" applyFont="1" applyBorder="1" applyAlignment="1">
      <alignment horizontal="center" vertical="center" wrapText="1"/>
    </xf>
    <xf numFmtId="0" fontId="173" fillId="0" borderId="13" xfId="1121" applyFont="1" applyBorder="1" applyAlignment="1">
      <alignment horizontal="left" vertical="center" wrapText="1"/>
    </xf>
    <xf numFmtId="41" fontId="173" fillId="27" borderId="13" xfId="2504" applyNumberFormat="1" applyFont="1" applyFill="1" applyBorder="1" applyAlignment="1">
      <alignment horizontal="left" vertical="center" wrapText="1"/>
    </xf>
    <xf numFmtId="41" fontId="173" fillId="27" borderId="13" xfId="1121" applyNumberFormat="1" applyFont="1" applyFill="1" applyBorder="1" applyAlignment="1">
      <alignment horizontal="right" vertical="center" wrapText="1"/>
    </xf>
    <xf numFmtId="0" fontId="81" fillId="66" borderId="13" xfId="1121" applyFont="1" applyFill="1" applyBorder="1" applyAlignment="1">
      <alignment horizontal="left" vertical="center"/>
    </xf>
    <xf numFmtId="41" fontId="81" fillId="66" borderId="13" xfId="1121" applyNumberFormat="1" applyFont="1" applyFill="1" applyBorder="1" applyAlignment="1">
      <alignment horizontal="left" vertical="center" wrapText="1"/>
    </xf>
    <xf numFmtId="0" fontId="163" fillId="0" borderId="0" xfId="1121" applyFont="1" applyAlignment="1">
      <alignment horizontal="center"/>
    </xf>
    <xf numFmtId="0" fontId="173" fillId="0" borderId="0" xfId="1121" applyFont="1" applyBorder="1" applyAlignment="1">
      <alignment horizontal="center" vertical="center" wrapText="1"/>
    </xf>
    <xf numFmtId="0" fontId="175" fillId="67" borderId="13" xfId="1121" applyFont="1" applyFill="1" applyBorder="1" applyAlignment="1">
      <alignment horizontal="center" vertical="center" wrapText="1"/>
    </xf>
    <xf numFmtId="41" fontId="163" fillId="27" borderId="13" xfId="2504" applyNumberFormat="1" applyFont="1" applyFill="1" applyBorder="1" applyAlignment="1">
      <alignment horizontal="left" vertical="center" wrapText="1"/>
    </xf>
    <xf numFmtId="0" fontId="163" fillId="0" borderId="0" xfId="1121" applyFont="1"/>
    <xf numFmtId="0" fontId="175" fillId="65" borderId="13" xfId="1121" applyFont="1" applyFill="1" applyBorder="1" applyAlignment="1">
      <alignment horizontal="left" vertical="center" wrapText="1"/>
    </xf>
    <xf numFmtId="0" fontId="81" fillId="65" borderId="13" xfId="1121" applyFont="1" applyFill="1" applyBorder="1" applyAlignment="1">
      <alignment horizontal="center" vertical="center" wrapText="1"/>
    </xf>
    <xf numFmtId="0" fontId="173" fillId="0" borderId="13" xfId="1121" applyFont="1" applyBorder="1" applyAlignment="1">
      <alignment horizontal="left" vertical="center"/>
    </xf>
    <xf numFmtId="41" fontId="173" fillId="31" borderId="13" xfId="1121" applyNumberFormat="1" applyFont="1" applyFill="1" applyBorder="1" applyAlignment="1">
      <alignment horizontal="center" vertical="center" wrapText="1"/>
    </xf>
    <xf numFmtId="41" fontId="163" fillId="27" borderId="13" xfId="1121" applyNumberFormat="1" applyFont="1" applyFill="1" applyBorder="1" applyAlignment="1">
      <alignment horizontal="left" vertical="center" wrapText="1"/>
    </xf>
    <xf numFmtId="41" fontId="175" fillId="67" borderId="13" xfId="1121" applyNumberFormat="1" applyFont="1" applyFill="1" applyBorder="1" applyAlignment="1">
      <alignment horizontal="center" vertical="center" wrapText="1"/>
    </xf>
    <xf numFmtId="41" fontId="173" fillId="72" borderId="13" xfId="1121" applyNumberFormat="1" applyFont="1" applyFill="1" applyBorder="1" applyAlignment="1">
      <alignment horizontal="left" vertical="center" wrapText="1"/>
    </xf>
    <xf numFmtId="41" fontId="175" fillId="65" borderId="13" xfId="1121" applyNumberFormat="1" applyFont="1" applyFill="1" applyBorder="1" applyAlignment="1">
      <alignment horizontal="left" vertical="center" wrapText="1"/>
    </xf>
    <xf numFmtId="41" fontId="175" fillId="65" borderId="13" xfId="1121" applyNumberFormat="1" applyFont="1" applyFill="1" applyBorder="1" applyAlignment="1">
      <alignment horizontal="center" vertical="center" wrapText="1"/>
    </xf>
    <xf numFmtId="0" fontId="175" fillId="66" borderId="13" xfId="1121" applyFont="1" applyFill="1" applyBorder="1" applyAlignment="1">
      <alignment horizontal="left" vertical="center" wrapText="1"/>
    </xf>
    <xf numFmtId="0" fontId="175" fillId="66" borderId="13" xfId="1121" applyFont="1" applyFill="1" applyBorder="1" applyAlignment="1">
      <alignment horizontal="center" vertical="center" wrapText="1"/>
    </xf>
    <xf numFmtId="0" fontId="175" fillId="68" borderId="13" xfId="1121" applyFont="1" applyFill="1" applyBorder="1" applyAlignment="1">
      <alignment horizontal="center" vertical="center" wrapText="1"/>
    </xf>
    <xf numFmtId="168" fontId="176" fillId="27" borderId="13" xfId="395" applyNumberFormat="1" applyFont="1" applyFill="1" applyBorder="1" applyAlignment="1">
      <alignment horizontal="left" vertical="center"/>
    </xf>
    <xf numFmtId="168" fontId="176" fillId="27" borderId="13" xfId="395" applyNumberFormat="1" applyFont="1" applyFill="1" applyBorder="1" applyAlignment="1">
      <alignment horizontal="center" vertical="center"/>
    </xf>
    <xf numFmtId="41" fontId="175" fillId="66" borderId="13" xfId="1121" applyNumberFormat="1" applyFont="1" applyFill="1" applyBorder="1" applyAlignment="1">
      <alignment horizontal="left" vertical="center" wrapText="1"/>
    </xf>
    <xf numFmtId="41" fontId="175" fillId="66" borderId="13" xfId="1121" applyNumberFormat="1" applyFont="1" applyFill="1" applyBorder="1" applyAlignment="1">
      <alignment horizontal="center" vertical="center" wrapText="1"/>
    </xf>
    <xf numFmtId="41" fontId="173" fillId="27" borderId="13" xfId="1121" applyNumberFormat="1" applyFont="1" applyFill="1" applyBorder="1" applyAlignment="1">
      <alignment horizontal="center" vertical="center" wrapText="1"/>
    </xf>
    <xf numFmtId="204" fontId="163" fillId="0" borderId="0" xfId="1121" applyNumberFormat="1" applyFont="1" applyAlignment="1">
      <alignment vertical="center"/>
    </xf>
    <xf numFmtId="41" fontId="81" fillId="64" borderId="14" xfId="1121" applyNumberFormat="1" applyFont="1" applyFill="1" applyBorder="1" applyAlignment="1">
      <alignment horizontal="left" vertical="center" wrapText="1"/>
    </xf>
    <xf numFmtId="41" fontId="81" fillId="64" borderId="13" xfId="1121" applyNumberFormat="1" applyFont="1" applyFill="1" applyBorder="1" applyAlignment="1">
      <alignment horizontal="center" vertical="center"/>
    </xf>
    <xf numFmtId="41" fontId="81" fillId="64" borderId="11" xfId="1121" applyNumberFormat="1" applyFont="1" applyFill="1" applyBorder="1" applyAlignment="1">
      <alignment vertical="center"/>
    </xf>
    <xf numFmtId="41" fontId="81" fillId="64" borderId="22" xfId="1121" applyNumberFormat="1" applyFont="1" applyFill="1" applyBorder="1" applyAlignment="1">
      <alignment vertical="center"/>
    </xf>
    <xf numFmtId="0" fontId="173" fillId="0" borderId="0" xfId="1121" applyFont="1" applyBorder="1" applyAlignment="1">
      <alignment vertical="center"/>
    </xf>
    <xf numFmtId="0" fontId="173" fillId="69" borderId="13" xfId="1121" applyFont="1" applyFill="1" applyBorder="1" applyAlignment="1">
      <alignment horizontal="left" vertical="center" wrapText="1"/>
    </xf>
    <xf numFmtId="10" fontId="173" fillId="27" borderId="13" xfId="1121" applyNumberFormat="1" applyFont="1" applyFill="1" applyBorder="1" applyAlignment="1">
      <alignment horizontal="right" vertical="center" wrapText="1"/>
    </xf>
    <xf numFmtId="41" fontId="81" fillId="66" borderId="13" xfId="1121" applyNumberFormat="1" applyFont="1" applyFill="1" applyBorder="1" applyAlignment="1">
      <alignment horizontal="center" vertical="center" wrapText="1"/>
    </xf>
    <xf numFmtId="3" fontId="177" fillId="0" borderId="13" xfId="2508" applyNumberFormat="1" applyFont="1" applyFill="1" applyBorder="1" applyAlignment="1">
      <alignment horizontal="right" vertical="center" wrapText="1"/>
    </xf>
    <xf numFmtId="206" fontId="178" fillId="0" borderId="13" xfId="0" applyNumberFormat="1" applyFont="1" applyFill="1" applyBorder="1" applyAlignment="1">
      <alignment horizontal="right" vertical="center" wrapText="1"/>
    </xf>
    <xf numFmtId="175" fontId="81" fillId="66" borderId="54" xfId="0" applyFont="1" applyFill="1" applyBorder="1" applyAlignment="1">
      <alignment horizontal="center" vertical="center" wrapText="1"/>
    </xf>
    <xf numFmtId="175" fontId="81" fillId="66" borderId="61" xfId="0" applyFont="1" applyFill="1" applyBorder="1" applyAlignment="1">
      <alignment horizontal="center" vertical="center" wrapText="1"/>
    </xf>
    <xf numFmtId="206" fontId="81" fillId="66" borderId="62" xfId="0" applyNumberFormat="1" applyFont="1" applyFill="1" applyBorder="1" applyAlignment="1">
      <alignment horizontal="right" vertical="center" wrapText="1"/>
    </xf>
    <xf numFmtId="175" fontId="176" fillId="0" borderId="19" xfId="0" applyFont="1" applyFill="1" applyBorder="1" applyAlignment="1">
      <alignment horizontal="center" vertical="center" wrapText="1"/>
    </xf>
    <xf numFmtId="175" fontId="177" fillId="0" borderId="13" xfId="0" applyFont="1" applyFill="1" applyBorder="1" applyAlignment="1">
      <alignment horizontal="left" vertical="center" wrapText="1"/>
    </xf>
    <xf numFmtId="0" fontId="173" fillId="27" borderId="13" xfId="1121" applyFont="1" applyFill="1" applyBorder="1" applyAlignment="1">
      <alignment horizontal="left" vertical="center" wrapText="1"/>
    </xf>
    <xf numFmtId="205" fontId="176" fillId="0" borderId="19" xfId="0" applyNumberFormat="1" applyFont="1" applyFill="1" applyBorder="1" applyAlignment="1">
      <alignment horizontal="center" vertical="center" wrapText="1"/>
    </xf>
    <xf numFmtId="0" fontId="176" fillId="27" borderId="13" xfId="1121" applyFont="1" applyFill="1" applyBorder="1" applyAlignment="1">
      <alignment horizontal="left" vertical="center" wrapText="1"/>
    </xf>
    <xf numFmtId="182" fontId="173" fillId="27" borderId="13" xfId="1121" applyNumberFormat="1" applyFont="1" applyFill="1" applyBorder="1" applyAlignment="1">
      <alignment horizontal="right" vertical="center" wrapText="1"/>
    </xf>
    <xf numFmtId="0" fontId="176" fillId="27" borderId="13" xfId="1121" applyFont="1" applyFill="1" applyBorder="1" applyAlignment="1">
      <alignment horizontal="center" vertical="center" wrapText="1"/>
    </xf>
    <xf numFmtId="172" fontId="173" fillId="27" borderId="13" xfId="551" applyNumberFormat="1" applyFont="1" applyFill="1" applyBorder="1" applyAlignment="1">
      <alignment vertical="center"/>
    </xf>
    <xf numFmtId="175" fontId="176" fillId="0" borderId="14" xfId="0" applyFont="1" applyFill="1" applyBorder="1" applyAlignment="1">
      <alignment horizontal="center" vertical="center" wrapText="1"/>
    </xf>
    <xf numFmtId="206" fontId="179" fillId="71" borderId="14" xfId="1121" applyNumberFormat="1" applyFont="1" applyFill="1" applyBorder="1" applyAlignment="1">
      <alignment vertical="center"/>
    </xf>
    <xf numFmtId="41" fontId="163" fillId="0" borderId="0" xfId="1121" applyNumberFormat="1" applyFont="1" applyAlignment="1">
      <alignment vertical="center"/>
    </xf>
    <xf numFmtId="0" fontId="174" fillId="27" borderId="13" xfId="1121" applyFont="1" applyFill="1" applyBorder="1" applyAlignment="1">
      <alignment horizontal="left" vertical="center" wrapText="1"/>
    </xf>
    <xf numFmtId="0" fontId="177" fillId="0" borderId="0" xfId="2508" applyFont="1" applyFill="1" applyBorder="1" applyAlignment="1">
      <alignment vertical="center" wrapText="1"/>
    </xf>
    <xf numFmtId="0" fontId="177" fillId="0" borderId="0" xfId="2508" applyFont="1" applyFill="1" applyBorder="1" applyAlignment="1">
      <alignment horizontal="center" vertical="center" wrapText="1"/>
    </xf>
    <xf numFmtId="175" fontId="81" fillId="64" borderId="13" xfId="0" applyFont="1" applyFill="1" applyBorder="1" applyAlignment="1">
      <alignment horizontal="center" vertical="center" wrapText="1"/>
    </xf>
    <xf numFmtId="3" fontId="81" fillId="64" borderId="13" xfId="0" applyNumberFormat="1" applyFont="1" applyFill="1" applyBorder="1" applyAlignment="1">
      <alignment horizontal="center" vertical="center" wrapText="1"/>
    </xf>
    <xf numFmtId="17" fontId="181" fillId="32" borderId="13" xfId="0" applyNumberFormat="1" applyFont="1" applyFill="1" applyBorder="1" applyAlignment="1">
      <alignment horizontal="center" vertical="center" wrapText="1"/>
    </xf>
    <xf numFmtId="3" fontId="179" fillId="32" borderId="13" xfId="0" applyNumberFormat="1" applyFont="1" applyFill="1" applyBorder="1" applyAlignment="1">
      <alignment horizontal="center" vertical="center" wrapText="1"/>
    </xf>
    <xf numFmtId="3" fontId="181" fillId="32" borderId="13" xfId="0" applyNumberFormat="1" applyFont="1" applyFill="1" applyBorder="1" applyAlignment="1">
      <alignment horizontal="center" vertical="center" wrapText="1"/>
    </xf>
    <xf numFmtId="175" fontId="55" fillId="27" borderId="58" xfId="0" applyNumberFormat="1" applyFont="1" applyFill="1" applyBorder="1" applyAlignment="1">
      <alignment horizontal="center" vertical="center" wrapText="1"/>
    </xf>
    <xf numFmtId="49" fontId="48" fillId="27" borderId="59" xfId="0" applyNumberFormat="1" applyFont="1" applyFill="1" applyBorder="1" applyAlignment="1">
      <alignment horizontal="center" vertical="center"/>
    </xf>
    <xf numFmtId="49" fontId="48" fillId="27" borderId="46" xfId="0" applyNumberFormat="1" applyFont="1" applyFill="1" applyBorder="1" applyAlignment="1">
      <alignment horizontal="center" vertical="center"/>
    </xf>
    <xf numFmtId="49" fontId="48" fillId="27" borderId="18" xfId="0" applyNumberFormat="1" applyFont="1" applyFill="1" applyBorder="1" applyAlignment="1">
      <alignment horizontal="center" vertical="center"/>
    </xf>
    <xf numFmtId="3" fontId="77" fillId="27" borderId="60" xfId="328" applyNumberFormat="1" applyFont="1" applyFill="1" applyBorder="1" applyAlignment="1">
      <alignment horizontal="center" vertical="center"/>
    </xf>
    <xf numFmtId="3" fontId="78" fillId="27" borderId="59" xfId="328" applyNumberFormat="1" applyFont="1" applyFill="1" applyBorder="1" applyAlignment="1">
      <alignment horizontal="center" vertical="center"/>
    </xf>
    <xf numFmtId="3" fontId="77" fillId="27" borderId="58" xfId="328" applyNumberFormat="1" applyFont="1" applyFill="1" applyBorder="1" applyAlignment="1">
      <alignment horizontal="center" vertical="center"/>
    </xf>
    <xf numFmtId="3" fontId="78" fillId="27" borderId="58" xfId="328" applyNumberFormat="1" applyFont="1" applyFill="1" applyBorder="1" applyAlignment="1">
      <alignment horizontal="center" vertical="center"/>
    </xf>
    <xf numFmtId="41" fontId="78" fillId="27" borderId="60" xfId="328" applyNumberFormat="1" applyFont="1" applyFill="1" applyBorder="1" applyAlignment="1">
      <alignment horizontal="center" vertical="center"/>
    </xf>
    <xf numFmtId="41" fontId="78" fillId="27" borderId="24" xfId="328" applyNumberFormat="1" applyFont="1" applyFill="1" applyBorder="1" applyAlignment="1">
      <alignment horizontal="center" vertical="center"/>
    </xf>
    <xf numFmtId="17" fontId="77" fillId="0" borderId="73" xfId="0" applyNumberFormat="1" applyFont="1" applyFill="1" applyBorder="1" applyAlignment="1">
      <alignment horizontal="center" vertical="center"/>
    </xf>
    <xf numFmtId="17" fontId="77" fillId="27" borderId="73" xfId="0" applyNumberFormat="1" applyFont="1" applyFill="1" applyBorder="1" applyAlignment="1">
      <alignment horizontal="center" vertical="center"/>
    </xf>
    <xf numFmtId="175" fontId="77" fillId="27" borderId="70" xfId="0" applyNumberFormat="1" applyFont="1" applyFill="1" applyBorder="1" applyAlignment="1">
      <alignment horizontal="center" vertical="center" wrapText="1"/>
    </xf>
    <xf numFmtId="3" fontId="77" fillId="27" borderId="70" xfId="328" applyNumberFormat="1" applyFont="1" applyFill="1" applyBorder="1" applyAlignment="1">
      <alignment horizontal="center" vertical="center"/>
    </xf>
    <xf numFmtId="3" fontId="78" fillId="27" borderId="70" xfId="328" applyNumberFormat="1" applyFont="1" applyFill="1" applyBorder="1" applyAlignment="1">
      <alignment horizontal="center" vertical="center"/>
    </xf>
    <xf numFmtId="3" fontId="78" fillId="27" borderId="73" xfId="328" applyNumberFormat="1" applyFont="1" applyFill="1" applyBorder="1" applyAlignment="1">
      <alignment horizontal="center" vertical="center"/>
    </xf>
    <xf numFmtId="175" fontId="48" fillId="27" borderId="56" xfId="0" applyNumberFormat="1" applyFont="1" applyFill="1" applyBorder="1" applyAlignment="1">
      <alignment horizontal="center" vertical="center" wrapText="1"/>
    </xf>
    <xf numFmtId="41" fontId="78" fillId="27" borderId="0" xfId="328" applyNumberFormat="1" applyFont="1" applyFill="1" applyBorder="1" applyAlignment="1">
      <alignment horizontal="center"/>
    </xf>
    <xf numFmtId="3" fontId="77" fillId="0" borderId="70" xfId="328" applyNumberFormat="1" applyFont="1" applyFill="1" applyBorder="1" applyAlignment="1">
      <alignment horizontal="center" vertical="center"/>
    </xf>
    <xf numFmtId="3" fontId="78" fillId="0" borderId="73" xfId="328" applyNumberFormat="1" applyFont="1" applyFill="1" applyBorder="1" applyAlignment="1">
      <alignment horizontal="center" vertical="center"/>
    </xf>
    <xf numFmtId="181" fontId="63" fillId="0" borderId="0" xfId="0" applyNumberFormat="1" applyFont="1"/>
    <xf numFmtId="168" fontId="51" fillId="27" borderId="0" xfId="323" applyNumberFormat="1" applyFont="1" applyFill="1" applyBorder="1" applyAlignment="1">
      <alignment vertical="center"/>
    </xf>
    <xf numFmtId="168" fontId="62" fillId="27" borderId="0" xfId="323" applyNumberFormat="1" applyFont="1" applyFill="1" applyBorder="1" applyAlignment="1">
      <alignment vertical="center"/>
    </xf>
    <xf numFmtId="168" fontId="43" fillId="0" borderId="0" xfId="323" applyNumberFormat="1"/>
    <xf numFmtId="43" fontId="77" fillId="27" borderId="22" xfId="323" applyNumberFormat="1" applyFont="1" applyFill="1" applyBorder="1" applyAlignment="1"/>
    <xf numFmtId="172" fontId="64" fillId="27" borderId="0" xfId="0" applyNumberFormat="1" applyFont="1" applyFill="1" applyBorder="1" applyAlignment="1"/>
    <xf numFmtId="17" fontId="78" fillId="27" borderId="0" xfId="394" applyNumberFormat="1" applyFont="1" applyFill="1" applyBorder="1" applyAlignment="1">
      <alignment horizontal="left" vertical="center"/>
    </xf>
    <xf numFmtId="0" fontId="173" fillId="72" borderId="13" xfId="1121" applyFont="1" applyFill="1" applyBorder="1" applyAlignment="1">
      <alignment horizontal="left" vertical="center"/>
    </xf>
    <xf numFmtId="41" fontId="173" fillId="73" borderId="13" xfId="2504" applyNumberFormat="1" applyFont="1" applyFill="1" applyBorder="1" applyAlignment="1">
      <alignment horizontal="left" vertical="center" wrapText="1"/>
    </xf>
    <xf numFmtId="41" fontId="173" fillId="73" borderId="13" xfId="1121" applyNumberFormat="1" applyFont="1" applyFill="1" applyBorder="1" applyAlignment="1">
      <alignment horizontal="center" vertical="center" wrapText="1"/>
    </xf>
    <xf numFmtId="41" fontId="163" fillId="73" borderId="13" xfId="1121" applyNumberFormat="1" applyFont="1" applyFill="1" applyBorder="1" applyAlignment="1">
      <alignment horizontal="left" vertical="center" wrapText="1"/>
    </xf>
    <xf numFmtId="41" fontId="177" fillId="73" borderId="13" xfId="0" applyNumberFormat="1" applyFont="1" applyFill="1" applyBorder="1" applyAlignment="1">
      <alignment horizontal="left" vertical="center" wrapText="1"/>
    </xf>
    <xf numFmtId="181" fontId="104" fillId="0" borderId="0" xfId="0" applyNumberFormat="1" applyFont="1" applyBorder="1"/>
    <xf numFmtId="175" fontId="104" fillId="0" borderId="0" xfId="0" applyNumberFormat="1" applyFont="1" applyBorder="1"/>
    <xf numFmtId="208" fontId="104" fillId="0" borderId="0" xfId="0" applyNumberFormat="1" applyFont="1"/>
    <xf numFmtId="188" fontId="104" fillId="0" borderId="0" xfId="0" applyNumberFormat="1" applyFont="1" applyBorder="1"/>
    <xf numFmtId="17" fontId="65" fillId="27" borderId="73" xfId="0" applyNumberFormat="1" applyFont="1" applyFill="1" applyBorder="1" applyAlignment="1">
      <alignment horizontal="center" vertical="center"/>
    </xf>
    <xf numFmtId="175" fontId="65" fillId="27" borderId="60" xfId="0" applyNumberFormat="1" applyFont="1" applyFill="1" applyBorder="1" applyAlignment="1">
      <alignment horizontal="center" vertical="center" wrapText="1"/>
    </xf>
    <xf numFmtId="41" fontId="78" fillId="27" borderId="24" xfId="328" applyNumberFormat="1" applyFont="1" applyFill="1" applyBorder="1" applyAlignment="1">
      <alignment horizontal="center"/>
    </xf>
    <xf numFmtId="17" fontId="65" fillId="27" borderId="50" xfId="0" applyNumberFormat="1" applyFont="1" applyFill="1" applyBorder="1" applyAlignment="1">
      <alignment horizontal="center" vertical="center"/>
    </xf>
    <xf numFmtId="175" fontId="65" fillId="27" borderId="50" xfId="0" applyNumberFormat="1" applyFont="1" applyFill="1" applyBorder="1" applyAlignment="1">
      <alignment horizontal="center" vertical="center" wrapText="1"/>
    </xf>
    <xf numFmtId="175" fontId="65" fillId="27" borderId="57" xfId="0" applyNumberFormat="1" applyFont="1" applyFill="1" applyBorder="1" applyAlignment="1">
      <alignment horizontal="center" vertical="center" wrapText="1"/>
    </xf>
    <xf numFmtId="2" fontId="77" fillId="0" borderId="24"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75" fontId="63" fillId="0" borderId="0" xfId="0" applyFont="1" applyBorder="1" applyAlignment="1">
      <alignment horizontal="left" vertical="center" wrapText="1"/>
    </xf>
    <xf numFmtId="175" fontId="52" fillId="27" borderId="13" xfId="388" applyNumberFormat="1" applyFont="1" applyFill="1" applyBorder="1" applyAlignment="1">
      <alignment horizontal="center" vertical="center" wrapText="1"/>
    </xf>
    <xf numFmtId="49" fontId="52" fillId="27" borderId="13" xfId="325" applyNumberFormat="1" applyFont="1" applyFill="1" applyBorder="1" applyAlignment="1">
      <alignment horizontal="center" vertical="center"/>
    </xf>
    <xf numFmtId="3" fontId="52" fillId="27" borderId="13" xfId="325" applyNumberFormat="1" applyFont="1" applyFill="1" applyBorder="1" applyAlignment="1">
      <alignment horizontal="center" vertical="center"/>
    </xf>
    <xf numFmtId="3" fontId="98" fillId="27" borderId="13" xfId="325" applyNumberFormat="1" applyFont="1" applyFill="1" applyBorder="1" applyAlignment="1">
      <alignment horizontal="center" vertical="center"/>
    </xf>
    <xf numFmtId="43" fontId="77" fillId="0" borderId="23" xfId="0" applyNumberFormat="1" applyFont="1" applyFill="1" applyBorder="1" applyAlignment="1">
      <alignment horizontal="center" vertical="center" wrapText="1"/>
    </xf>
    <xf numFmtId="40" fontId="49" fillId="27" borderId="0" xfId="323" applyNumberFormat="1" applyFont="1" applyFill="1" applyBorder="1" applyAlignment="1">
      <alignment horizontal="right" vertical="center" indent="1"/>
    </xf>
    <xf numFmtId="175" fontId="79" fillId="27" borderId="0" xfId="391" applyFont="1" applyFill="1" applyBorder="1" applyAlignment="1">
      <alignment horizontal="left" vertical="center"/>
    </xf>
    <xf numFmtId="175" fontId="79" fillId="27" borderId="73" xfId="391" applyFont="1" applyFill="1" applyBorder="1" applyAlignment="1">
      <alignment vertical="center"/>
    </xf>
    <xf numFmtId="43" fontId="70" fillId="27" borderId="19" xfId="323" applyFont="1" applyFill="1" applyBorder="1" applyAlignment="1">
      <alignment vertical="center"/>
    </xf>
    <xf numFmtId="43" fontId="70" fillId="27" borderId="14" xfId="323" applyFont="1" applyFill="1" applyBorder="1" applyAlignment="1">
      <alignment vertical="center"/>
    </xf>
    <xf numFmtId="0" fontId="77" fillId="0" borderId="19" xfId="0" applyNumberFormat="1" applyFont="1" applyFill="1" applyBorder="1" applyAlignment="1">
      <alignment horizontal="center" vertical="center"/>
    </xf>
    <xf numFmtId="43" fontId="78" fillId="0" borderId="0" xfId="0" applyNumberFormat="1" applyFont="1" applyFill="1" applyBorder="1" applyAlignment="1">
      <alignment horizontal="center" vertical="center"/>
    </xf>
    <xf numFmtId="10" fontId="48" fillId="0" borderId="0" xfId="0" applyNumberFormat="1" applyFont="1" applyFill="1" applyBorder="1" applyAlignment="1">
      <alignment horizontal="center" vertical="center"/>
    </xf>
    <xf numFmtId="43" fontId="48" fillId="0" borderId="19" xfId="323" applyFont="1" applyFill="1" applyBorder="1" applyAlignment="1">
      <alignment horizontal="center" vertical="center"/>
    </xf>
    <xf numFmtId="173" fontId="63" fillId="0" borderId="0" xfId="0" applyNumberFormat="1" applyFont="1" applyFill="1" applyBorder="1"/>
    <xf numFmtId="189" fontId="63" fillId="0" borderId="0" xfId="0" applyNumberFormat="1" applyFont="1" applyFill="1" applyBorder="1"/>
    <xf numFmtId="43" fontId="78" fillId="0" borderId="0" xfId="323" applyNumberFormat="1" applyFont="1" applyFill="1" applyBorder="1" applyAlignment="1">
      <alignment horizontal="center" vertical="center"/>
    </xf>
    <xf numFmtId="201" fontId="63" fillId="0" borderId="0" xfId="0" applyNumberFormat="1" applyFont="1" applyFill="1" applyBorder="1"/>
    <xf numFmtId="201" fontId="48" fillId="0" borderId="0" xfId="0" applyNumberFormat="1" applyFont="1" applyFill="1" applyBorder="1"/>
    <xf numFmtId="173" fontId="63" fillId="0" borderId="0" xfId="0" applyNumberFormat="1" applyFont="1" applyFill="1" applyBorder="1" applyAlignment="1">
      <alignment horizontal="left" indent="1"/>
    </xf>
    <xf numFmtId="10" fontId="77" fillId="0" borderId="0" xfId="0" applyNumberFormat="1" applyFont="1" applyFill="1" applyBorder="1" applyAlignment="1">
      <alignment horizontal="center" vertical="center"/>
    </xf>
    <xf numFmtId="201" fontId="63" fillId="0" borderId="0" xfId="0" applyNumberFormat="1" applyFont="1" applyFill="1" applyBorder="1" applyAlignment="1">
      <alignment horizontal="left" indent="1"/>
    </xf>
    <xf numFmtId="175" fontId="63" fillId="0" borderId="0" xfId="0" applyNumberFormat="1" applyFont="1" applyFill="1" applyBorder="1"/>
    <xf numFmtId="43" fontId="78" fillId="27" borderId="0" xfId="0" applyNumberFormat="1" applyFont="1" applyFill="1" applyBorder="1" applyAlignment="1">
      <alignment horizontal="center" vertical="center"/>
    </xf>
    <xf numFmtId="10" fontId="77" fillId="27" borderId="0" xfId="0" applyNumberFormat="1" applyFont="1" applyFill="1" applyBorder="1" applyAlignment="1">
      <alignment horizontal="center" vertical="center"/>
    </xf>
    <xf numFmtId="43" fontId="78" fillId="27" borderId="0" xfId="323" applyNumberFormat="1" applyFont="1" applyFill="1" applyBorder="1" applyAlignment="1">
      <alignment horizontal="center" vertical="center"/>
    </xf>
    <xf numFmtId="9" fontId="63" fillId="0" borderId="0" xfId="0" applyNumberFormat="1" applyFont="1"/>
    <xf numFmtId="17" fontId="77" fillId="0" borderId="13" xfId="0" applyNumberFormat="1" applyFont="1" applyFill="1" applyBorder="1" applyAlignment="1">
      <alignment horizontal="center" vertical="center"/>
    </xf>
    <xf numFmtId="43" fontId="48" fillId="0" borderId="23" xfId="0" applyNumberFormat="1" applyFont="1" applyFill="1" applyBorder="1" applyAlignment="1">
      <alignment horizontal="center" vertical="center"/>
    </xf>
    <xf numFmtId="10" fontId="48" fillId="0" borderId="23" xfId="0" applyNumberFormat="1" applyFont="1" applyFill="1" applyBorder="1" applyAlignment="1">
      <alignment horizontal="center" vertical="center"/>
    </xf>
    <xf numFmtId="43" fontId="77" fillId="0" borderId="13" xfId="323" applyFont="1" applyFill="1" applyBorder="1" applyAlignment="1">
      <alignment horizontal="center" vertical="center"/>
    </xf>
    <xf numFmtId="43" fontId="77" fillId="27" borderId="40" xfId="0" applyNumberFormat="1" applyFont="1" applyFill="1" applyBorder="1" applyAlignment="1">
      <alignment horizontal="center" vertical="center" wrapText="1"/>
    </xf>
    <xf numFmtId="43" fontId="77" fillId="27" borderId="41" xfId="0" applyNumberFormat="1" applyFont="1" applyFill="1" applyBorder="1" applyAlignment="1">
      <alignment horizontal="center" vertical="center" wrapText="1"/>
    </xf>
    <xf numFmtId="43" fontId="77" fillId="27" borderId="41" xfId="323" applyNumberFormat="1" applyFont="1" applyFill="1" applyBorder="1" applyAlignment="1">
      <alignment horizontal="center" vertical="center" wrapText="1"/>
    </xf>
    <xf numFmtId="43" fontId="77" fillId="27" borderId="13" xfId="323" applyNumberFormat="1" applyFont="1" applyFill="1" applyBorder="1" applyAlignment="1">
      <alignment horizontal="center" vertical="center" wrapText="1"/>
    </xf>
    <xf numFmtId="10" fontId="65" fillId="27" borderId="22" xfId="0"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8" fontId="63" fillId="27" borderId="0" xfId="323" applyNumberFormat="1" applyFont="1" applyFill="1" applyBorder="1" applyAlignment="1">
      <alignment horizontal="right" vertical="center"/>
    </xf>
    <xf numFmtId="41" fontId="78" fillId="27" borderId="60" xfId="328" applyNumberFormat="1" applyFont="1" applyFill="1" applyBorder="1" applyAlignment="1">
      <alignment horizontal="center"/>
    </xf>
    <xf numFmtId="175" fontId="65" fillId="27" borderId="59" xfId="0" applyNumberFormat="1" applyFont="1" applyFill="1" applyBorder="1" applyAlignment="1">
      <alignment horizontal="center" vertical="center" wrapText="1"/>
    </xf>
    <xf numFmtId="175" fontId="65" fillId="27" borderId="70" xfId="0" applyNumberFormat="1" applyFont="1" applyFill="1" applyBorder="1" applyAlignment="1">
      <alignment horizontal="center" vertical="center" wrapText="1"/>
    </xf>
    <xf numFmtId="3" fontId="78" fillId="0" borderId="22" xfId="328" applyNumberFormat="1" applyFont="1" applyFill="1" applyBorder="1" applyAlignment="1">
      <alignment horizontal="center" vertical="center"/>
    </xf>
    <xf numFmtId="175" fontId="56" fillId="0" borderId="0" xfId="0" applyFont="1" applyFill="1" applyBorder="1" applyAlignment="1">
      <alignment vertical="center" wrapText="1"/>
    </xf>
    <xf numFmtId="175" fontId="0" fillId="0" borderId="0" xfId="0" applyBorder="1" applyAlignment="1">
      <alignment horizontal="center"/>
    </xf>
    <xf numFmtId="175" fontId="78" fillId="0" borderId="0" xfId="0" applyFont="1" applyFill="1" applyBorder="1" applyAlignment="1">
      <alignment horizontal="left" vertical="center" wrapText="1"/>
    </xf>
    <xf numFmtId="175" fontId="60" fillId="27" borderId="12" xfId="0" applyNumberFormat="1" applyFont="1" applyFill="1" applyBorder="1" applyAlignment="1">
      <alignment horizontal="left" vertical="center" wrapText="1"/>
    </xf>
    <xf numFmtId="175" fontId="56" fillId="27" borderId="0" xfId="0" applyNumberFormat="1" applyFont="1" applyFill="1" applyBorder="1" applyAlignment="1" applyProtection="1">
      <alignment horizontal="center" vertical="center" wrapText="1"/>
    </xf>
    <xf numFmtId="175" fontId="70" fillId="0" borderId="0" xfId="0" applyNumberFormat="1" applyFont="1" applyBorder="1" applyAlignment="1">
      <alignment horizontal="left" vertical="top" wrapText="1"/>
    </xf>
    <xf numFmtId="175" fontId="86" fillId="27" borderId="0" xfId="0" applyFont="1" applyFill="1" applyBorder="1" applyAlignment="1">
      <alignment horizontal="center" vertical="center" wrapText="1"/>
    </xf>
    <xf numFmtId="175" fontId="70" fillId="0" borderId="12" xfId="0" applyNumberFormat="1" applyFont="1" applyBorder="1" applyAlignment="1">
      <alignment horizontal="left" vertical="top" wrapText="1"/>
    </xf>
    <xf numFmtId="175" fontId="82" fillId="0" borderId="0" xfId="0" applyFont="1" applyAlignment="1">
      <alignment horizontal="justify" vertical="justify" wrapText="1"/>
    </xf>
    <xf numFmtId="175" fontId="70" fillId="0" borderId="12" xfId="0" applyNumberFormat="1" applyFont="1" applyBorder="1" applyAlignment="1">
      <alignment horizontal="left" vertical="center" wrapText="1"/>
    </xf>
    <xf numFmtId="175" fontId="70" fillId="0" borderId="0" xfId="0" applyNumberFormat="1" applyFont="1" applyBorder="1" applyAlignment="1">
      <alignment horizontal="left" vertical="center"/>
    </xf>
    <xf numFmtId="175" fontId="67" fillId="27"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70" fillId="0" borderId="0" xfId="0" applyNumberFormat="1" applyFont="1" applyBorder="1" applyAlignment="1">
      <alignment horizontal="left" wrapText="1"/>
    </xf>
    <xf numFmtId="175" fontId="70" fillId="0" borderId="0" xfId="0" applyNumberFormat="1" applyFont="1" applyBorder="1" applyAlignment="1">
      <alignment horizontal="left"/>
    </xf>
    <xf numFmtId="175" fontId="79" fillId="0" borderId="15" xfId="0" applyNumberFormat="1" applyFont="1" applyFill="1" applyBorder="1" applyAlignment="1">
      <alignment horizontal="center" vertical="center"/>
    </xf>
    <xf numFmtId="175" fontId="79" fillId="0" borderId="23" xfId="0" applyNumberFormat="1" applyFont="1" applyFill="1" applyBorder="1" applyAlignment="1">
      <alignment horizontal="center" vertical="center"/>
    </xf>
    <xf numFmtId="175" fontId="79" fillId="0" borderId="16" xfId="0" applyNumberFormat="1" applyFont="1" applyFill="1" applyBorder="1" applyAlignment="1">
      <alignment horizontal="center" vertical="center"/>
    </xf>
    <xf numFmtId="175" fontId="69" fillId="0" borderId="23" xfId="0" applyFont="1" applyBorder="1" applyAlignment="1">
      <alignment horizontal="center" vertical="center"/>
    </xf>
    <xf numFmtId="175" fontId="69" fillId="0" borderId="16" xfId="0" applyFont="1" applyBorder="1" applyAlignment="1">
      <alignment horizontal="center" vertical="center"/>
    </xf>
    <xf numFmtId="175" fontId="79" fillId="0" borderId="36" xfId="0" applyNumberFormat="1" applyFont="1" applyFill="1" applyBorder="1" applyAlignment="1">
      <alignment horizontal="center" vertical="center"/>
    </xf>
    <xf numFmtId="175" fontId="79" fillId="0" borderId="19" xfId="0" applyNumberFormat="1" applyFont="1" applyFill="1" applyBorder="1" applyAlignment="1">
      <alignment horizontal="center" vertical="center"/>
    </xf>
    <xf numFmtId="175" fontId="50"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9" fillId="0" borderId="13" xfId="388" applyFont="1" applyFill="1" applyBorder="1" applyAlignment="1">
      <alignment horizontal="center" vertical="center" wrapText="1"/>
    </xf>
    <xf numFmtId="175" fontId="49" fillId="0" borderId="0" xfId="0" applyFont="1" applyBorder="1" applyAlignment="1">
      <alignment horizontal="left" vertical="top" wrapText="1"/>
    </xf>
    <xf numFmtId="175" fontId="81" fillId="27" borderId="0" xfId="0" applyFont="1" applyFill="1" applyBorder="1" applyAlignment="1">
      <alignment horizontal="center" vertical="center" wrapText="1"/>
    </xf>
    <xf numFmtId="175" fontId="52" fillId="0" borderId="0" xfId="0" applyNumberFormat="1" applyFont="1" applyBorder="1" applyAlignment="1">
      <alignment horizontal="left" vertical="center"/>
    </xf>
    <xf numFmtId="175" fontId="52" fillId="0" borderId="12" xfId="0" applyNumberFormat="1" applyFont="1" applyBorder="1" applyAlignment="1">
      <alignment horizontal="left" vertical="center"/>
    </xf>
    <xf numFmtId="175" fontId="81" fillId="27" borderId="13" xfId="0" applyFont="1" applyFill="1" applyBorder="1" applyAlignment="1">
      <alignment horizontal="center" vertical="center" wrapText="1"/>
    </xf>
    <xf numFmtId="175" fontId="63" fillId="0" borderId="0" xfId="0" applyNumberFormat="1" applyFont="1" applyBorder="1" applyAlignment="1">
      <alignment horizontal="left" vertical="center"/>
    </xf>
    <xf numFmtId="175" fontId="48" fillId="0" borderId="39" xfId="0" applyNumberFormat="1" applyFont="1" applyBorder="1" applyAlignment="1">
      <alignment horizontal="left" vertical="center"/>
    </xf>
    <xf numFmtId="175" fontId="48" fillId="0" borderId="70" xfId="0" applyNumberFormat="1" applyFont="1" applyBorder="1" applyAlignment="1">
      <alignment horizontal="left" vertical="center"/>
    </xf>
    <xf numFmtId="175" fontId="98" fillId="0" borderId="44" xfId="0" applyNumberFormat="1" applyFont="1" applyBorder="1" applyAlignment="1">
      <alignment horizontal="left" vertical="center"/>
    </xf>
    <xf numFmtId="175" fontId="77" fillId="27" borderId="25" xfId="0" applyNumberFormat="1" applyFont="1" applyFill="1" applyBorder="1" applyAlignment="1">
      <alignment horizontal="center" vertical="center" wrapText="1"/>
    </xf>
    <xf numFmtId="175" fontId="77" fillId="27" borderId="22"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7" xfId="0" applyNumberFormat="1" applyFont="1" applyFill="1" applyBorder="1" applyAlignment="1">
      <alignment horizontal="center" vertical="center" wrapText="1"/>
    </xf>
    <xf numFmtId="175"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5" fontId="80" fillId="27" borderId="0" xfId="0" applyFont="1" applyFill="1" applyBorder="1" applyAlignment="1">
      <alignment horizontal="center" vertical="center" wrapText="1"/>
    </xf>
    <xf numFmtId="175" fontId="82" fillId="0" borderId="0" xfId="0" applyFont="1" applyBorder="1" applyAlignment="1">
      <alignment horizontal="left" vertical="center"/>
    </xf>
    <xf numFmtId="175" fontId="65" fillId="0" borderId="11" xfId="0" applyFont="1" applyFill="1" applyBorder="1" applyAlignment="1">
      <alignment horizontal="center" vertical="center" wrapText="1"/>
    </xf>
    <xf numFmtId="175"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5" fontId="80" fillId="27" borderId="13" xfId="0" applyFont="1" applyFill="1" applyBorder="1" applyAlignment="1">
      <alignment horizontal="center" vertical="center"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5" fontId="77" fillId="0" borderId="15" xfId="0" applyFont="1" applyFill="1" applyBorder="1" applyAlignment="1">
      <alignment horizontal="center" vertical="center" wrapText="1"/>
    </xf>
    <xf numFmtId="175" fontId="77" fillId="0" borderId="23" xfId="0" applyFont="1" applyFill="1" applyBorder="1" applyAlignment="1">
      <alignment horizontal="center" vertical="center" wrapText="1"/>
    </xf>
    <xf numFmtId="175" fontId="70" fillId="27"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8" fillId="0" borderId="0" xfId="0" applyFont="1" applyAlignment="1">
      <alignment horizontal="left" vertical="top" wrapText="1"/>
    </xf>
    <xf numFmtId="43" fontId="48" fillId="0" borderId="0" xfId="323" applyFont="1" applyAlignment="1">
      <alignment horizontal="left" wrapText="1"/>
    </xf>
    <xf numFmtId="175" fontId="52" fillId="27" borderId="80" xfId="388" applyNumberFormat="1" applyFont="1" applyFill="1" applyBorder="1" applyAlignment="1">
      <alignment horizontal="center" vertical="center" wrapText="1"/>
    </xf>
    <xf numFmtId="175" fontId="52" fillId="27" borderId="19" xfId="388" applyNumberFormat="1" applyFont="1" applyFill="1" applyBorder="1" applyAlignment="1">
      <alignment horizontal="center" vertical="center" wrapText="1"/>
    </xf>
    <xf numFmtId="175" fontId="52" fillId="27" borderId="14" xfId="388" applyNumberFormat="1" applyFont="1" applyFill="1" applyBorder="1" applyAlignment="1">
      <alignment horizontal="center" vertical="center" wrapText="1"/>
    </xf>
    <xf numFmtId="175" fontId="152" fillId="27" borderId="50" xfId="388" applyNumberFormat="1" applyFont="1" applyFill="1" applyBorder="1" applyAlignment="1">
      <alignment horizontal="center" vertical="center" wrapText="1"/>
    </xf>
    <xf numFmtId="175" fontId="152" fillId="27" borderId="79" xfId="388" applyNumberFormat="1" applyFont="1" applyFill="1" applyBorder="1" applyAlignment="1">
      <alignment horizontal="center" vertical="center" wrapText="1"/>
    </xf>
    <xf numFmtId="175" fontId="152" fillId="27" borderId="78" xfId="388" applyNumberFormat="1" applyFont="1" applyFill="1" applyBorder="1" applyAlignment="1">
      <alignment horizontal="center" vertical="center" wrapText="1"/>
    </xf>
    <xf numFmtId="175" fontId="52" fillId="27" borderId="50" xfId="388" applyNumberFormat="1" applyFont="1" applyFill="1" applyBorder="1" applyAlignment="1">
      <alignment horizontal="center" vertical="center" wrapText="1"/>
    </xf>
    <xf numFmtId="175" fontId="52" fillId="27" borderId="78" xfId="388" applyNumberFormat="1" applyFont="1" applyFill="1" applyBorder="1" applyAlignment="1">
      <alignment horizontal="center" vertical="center" wrapText="1"/>
    </xf>
    <xf numFmtId="175" fontId="56" fillId="27" borderId="0" xfId="0" applyFont="1" applyFill="1" applyBorder="1" applyAlignment="1">
      <alignment horizontal="center" vertical="center" wrapText="1"/>
    </xf>
    <xf numFmtId="175" fontId="49" fillId="27" borderId="0" xfId="0" applyFont="1" applyFill="1" applyBorder="1" applyAlignment="1">
      <alignment horizontal="left" vertical="center" wrapText="1"/>
    </xf>
    <xf numFmtId="175" fontId="63" fillId="0" borderId="39" xfId="0" applyFont="1" applyBorder="1" applyAlignment="1">
      <alignment horizontal="left" vertical="center"/>
    </xf>
    <xf numFmtId="175" fontId="83" fillId="27" borderId="0" xfId="0" applyFont="1" applyFill="1" applyBorder="1" applyAlignment="1">
      <alignment horizontal="center" vertical="center" wrapText="1"/>
    </xf>
    <xf numFmtId="175" fontId="63" fillId="0" borderId="12" xfId="0" applyFont="1" applyBorder="1" applyAlignment="1">
      <alignment horizontal="left" vertical="top" wrapText="1"/>
    </xf>
    <xf numFmtId="175" fontId="50" fillId="27" borderId="0" xfId="0" applyFont="1" applyFill="1" applyBorder="1" applyAlignment="1">
      <alignment horizontal="center" vertical="top" wrapText="1"/>
    </xf>
    <xf numFmtId="175" fontId="60" fillId="27" borderId="0" xfId="0" applyFont="1" applyFill="1" applyBorder="1" applyAlignment="1">
      <alignment horizontal="left" vertical="center" wrapText="1"/>
    </xf>
    <xf numFmtId="175" fontId="80" fillId="27" borderId="0" xfId="0" applyFont="1" applyFill="1" applyBorder="1" applyAlignment="1">
      <alignment horizontal="center" vertical="top" wrapText="1"/>
    </xf>
    <xf numFmtId="175" fontId="77" fillId="27" borderId="15" xfId="0" applyFont="1" applyFill="1" applyBorder="1" applyAlignment="1">
      <alignment horizontal="center" vertical="center" wrapText="1"/>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8" fillId="0" borderId="0" xfId="0" applyFont="1" applyBorder="1" applyAlignment="1">
      <alignment horizontal="left" vertical="center" wrapText="1"/>
    </xf>
    <xf numFmtId="175"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1" fillId="0" borderId="0" xfId="626" applyFont="1" applyBorder="1" applyAlignment="1">
      <alignment horizontal="left" vertical="center"/>
    </xf>
    <xf numFmtId="175" fontId="84" fillId="0" borderId="53" xfId="0" applyFont="1" applyFill="1" applyBorder="1" applyAlignment="1">
      <alignment horizontal="center" vertical="center" wrapText="1"/>
    </xf>
    <xf numFmtId="175" fontId="84" fillId="0" borderId="19" xfId="0" applyFont="1" applyFill="1" applyBorder="1" applyAlignment="1">
      <alignment horizontal="center" vertical="center" wrapText="1"/>
    </xf>
    <xf numFmtId="175" fontId="84" fillId="0" borderId="15" xfId="0" applyFont="1" applyFill="1" applyBorder="1" applyAlignment="1">
      <alignment horizontal="center" vertical="center" wrapText="1"/>
    </xf>
    <xf numFmtId="175" fontId="84" fillId="0" borderId="23" xfId="0" applyFont="1" applyFill="1" applyBorder="1" applyAlignment="1">
      <alignment horizontal="center" vertical="center" wrapText="1"/>
    </xf>
    <xf numFmtId="175" fontId="84" fillId="0" borderId="16" xfId="0" applyFont="1" applyFill="1" applyBorder="1" applyAlignment="1">
      <alignment horizontal="center" vertical="center" wrapText="1"/>
    </xf>
    <xf numFmtId="175" fontId="67" fillId="27" borderId="0" xfId="0" applyFont="1" applyFill="1" applyBorder="1" applyAlignment="1">
      <alignment horizontal="center" vertical="top" wrapText="1"/>
    </xf>
    <xf numFmtId="175" fontId="79" fillId="0" borderId="17" xfId="0" applyNumberFormat="1" applyFont="1" applyFill="1" applyBorder="1" applyAlignment="1">
      <alignment horizontal="center" vertical="center"/>
    </xf>
    <xf numFmtId="175" fontId="55" fillId="27" borderId="20" xfId="0" applyNumberFormat="1" applyFont="1" applyFill="1" applyBorder="1" applyAlignment="1">
      <alignment horizontal="center" vertical="center"/>
    </xf>
    <xf numFmtId="175" fontId="55" fillId="27" borderId="0" xfId="0" applyNumberFormat="1" applyFont="1" applyFill="1" applyBorder="1" applyAlignment="1">
      <alignment horizontal="center" vertical="center"/>
    </xf>
    <xf numFmtId="175" fontId="77" fillId="27" borderId="15"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xf>
    <xf numFmtId="175" fontId="77" fillId="27" borderId="56" xfId="0" applyNumberFormat="1" applyFont="1" applyFill="1" applyBorder="1" applyAlignment="1">
      <alignment horizontal="center" vertical="center"/>
    </xf>
    <xf numFmtId="175" fontId="77" fillId="27" borderId="16" xfId="0" applyNumberFormat="1" applyFont="1" applyFill="1" applyBorder="1" applyAlignment="1">
      <alignment horizontal="center" vertical="center"/>
    </xf>
    <xf numFmtId="175" fontId="78" fillId="0" borderId="0" xfId="0" applyNumberFormat="1" applyFont="1" applyBorder="1" applyAlignment="1">
      <alignment horizontal="left" vertical="center" wrapText="1"/>
    </xf>
    <xf numFmtId="175" fontId="48" fillId="27" borderId="15" xfId="0" applyNumberFormat="1" applyFont="1" applyFill="1" applyBorder="1" applyAlignment="1">
      <alignment horizontal="center" vertical="center"/>
    </xf>
    <xf numFmtId="175" fontId="48" fillId="27" borderId="23" xfId="0" applyNumberFormat="1" applyFont="1" applyFill="1" applyBorder="1" applyAlignment="1">
      <alignment horizontal="center" vertical="center"/>
    </xf>
    <xf numFmtId="175" fontId="48" fillId="27" borderId="56" xfId="0" applyNumberFormat="1" applyFont="1" applyFill="1" applyBorder="1" applyAlignment="1">
      <alignment horizontal="center" vertical="center"/>
    </xf>
    <xf numFmtId="175" fontId="48" fillId="27" borderId="49"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0" fontId="160" fillId="70" borderId="75" xfId="2581" applyFont="1" applyFill="1" applyBorder="1" applyAlignment="1">
      <alignment horizontal="center" vertical="center"/>
    </xf>
    <xf numFmtId="0" fontId="160" fillId="70" borderId="74" xfId="2581" applyFont="1" applyFill="1" applyBorder="1" applyAlignment="1">
      <alignment horizontal="center" vertical="center"/>
    </xf>
    <xf numFmtId="49" fontId="70" fillId="27" borderId="20" xfId="0" applyNumberFormat="1" applyFont="1" applyFill="1" applyBorder="1" applyAlignment="1">
      <alignment horizontal="left" vertical="center" wrapText="1"/>
    </xf>
    <xf numFmtId="49" fontId="70"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5" fontId="50" fillId="27" borderId="0" xfId="0" applyFont="1" applyFill="1" applyBorder="1" applyAlignment="1">
      <alignment horizontal="center" vertical="center" wrapText="1"/>
    </xf>
    <xf numFmtId="175" fontId="60" fillId="0" borderId="0" xfId="0" applyNumberFormat="1" applyFont="1" applyFill="1" applyBorder="1" applyAlignment="1">
      <alignment horizontal="left" vertical="top" wrapText="1"/>
    </xf>
    <xf numFmtId="175" fontId="77" fillId="27" borderId="53" xfId="0" applyNumberFormat="1" applyFont="1" applyFill="1" applyBorder="1" applyAlignment="1" applyProtection="1">
      <alignment horizontal="center" vertical="center"/>
    </xf>
    <xf numFmtId="175" fontId="77" fillId="27" borderId="19" xfId="0" applyNumberFormat="1" applyFont="1" applyFill="1" applyBorder="1" applyAlignment="1" applyProtection="1">
      <alignment horizontal="center" vertical="center"/>
    </xf>
    <xf numFmtId="175" fontId="77" fillId="27" borderId="51" xfId="0" applyNumberFormat="1" applyFont="1" applyFill="1" applyBorder="1" applyAlignment="1">
      <alignment horizontal="center" vertical="center" wrapText="1"/>
    </xf>
    <xf numFmtId="175" fontId="77" fillId="27" borderId="51" xfId="0" applyNumberFormat="1" applyFont="1" applyFill="1" applyBorder="1" applyAlignment="1">
      <alignment horizontal="center" vertical="center"/>
    </xf>
    <xf numFmtId="175" fontId="77" fillId="27" borderId="52" xfId="0" applyNumberFormat="1" applyFont="1" applyFill="1" applyBorder="1" applyAlignment="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5" fontId="77"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5" fontId="89" fillId="0" borderId="0" xfId="0" applyFont="1" applyFill="1" applyBorder="1" applyAlignment="1">
      <alignment horizontal="left" vertical="center" wrapText="1"/>
    </xf>
    <xf numFmtId="175" fontId="65" fillId="27" borderId="17" xfId="388" applyNumberFormat="1" applyFont="1" applyFill="1" applyBorder="1" applyAlignment="1">
      <alignment horizontal="center" vertical="center"/>
    </xf>
    <xf numFmtId="175" fontId="65" fillId="27" borderId="14" xfId="388" applyNumberFormat="1" applyFont="1" applyFill="1" applyBorder="1" applyAlignment="1">
      <alignment horizontal="center" vertical="center"/>
    </xf>
    <xf numFmtId="175" fontId="65" fillId="27" borderId="12" xfId="388" applyFont="1" applyFill="1" applyBorder="1" applyAlignment="1">
      <alignment horizontal="center" vertical="center"/>
    </xf>
    <xf numFmtId="175" fontId="65" fillId="27" borderId="15" xfId="388" applyFont="1" applyFill="1" applyBorder="1" applyAlignment="1">
      <alignment horizontal="center" vertical="center"/>
    </xf>
    <xf numFmtId="175" fontId="65" fillId="27" borderId="23" xfId="388" applyFont="1" applyFill="1" applyBorder="1" applyAlignment="1">
      <alignment horizontal="center" vertical="center"/>
    </xf>
    <xf numFmtId="175"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0" fontId="57" fillId="0" borderId="0" xfId="744" applyFont="1" applyAlignment="1">
      <alignment horizontal="left" vertical="center"/>
    </xf>
    <xf numFmtId="175" fontId="63" fillId="0" borderId="12" xfId="0" applyNumberFormat="1" applyFont="1" applyBorder="1" applyAlignment="1">
      <alignment horizontal="left" vertical="center" wrapText="1"/>
    </xf>
    <xf numFmtId="175" fontId="63" fillId="0" borderId="48" xfId="0" applyNumberFormat="1" applyFont="1" applyBorder="1" applyAlignment="1">
      <alignment horizontal="left" vertical="center" wrapText="1"/>
    </xf>
    <xf numFmtId="175" fontId="63" fillId="0" borderId="39" xfId="0" applyNumberFormat="1" applyFont="1" applyBorder="1" applyAlignment="1">
      <alignment horizontal="left" vertical="center" wrapText="1"/>
    </xf>
    <xf numFmtId="175" fontId="80" fillId="0" borderId="0" xfId="0" applyFont="1" applyFill="1" applyBorder="1" applyAlignment="1">
      <alignment horizontal="center" vertical="center" wrapText="1"/>
    </xf>
    <xf numFmtId="175" fontId="63" fillId="0" borderId="0" xfId="388" applyFont="1" applyBorder="1" applyAlignment="1">
      <alignment horizontal="left" vertical="center" wrapText="1"/>
    </xf>
    <xf numFmtId="175" fontId="83" fillId="0" borderId="0" xfId="0" applyFont="1" applyFill="1" applyBorder="1" applyAlignment="1">
      <alignment horizontal="center" vertical="center" wrapText="1"/>
    </xf>
    <xf numFmtId="175" fontId="60" fillId="0" borderId="0" xfId="0" applyNumberFormat="1" applyFont="1" applyFill="1" applyBorder="1" applyAlignment="1">
      <alignment horizontal="left" vertical="center" wrapText="1"/>
    </xf>
    <xf numFmtId="175" fontId="56" fillId="0" borderId="0" xfId="442" applyFont="1" applyFill="1" applyBorder="1" applyAlignment="1">
      <alignment horizontal="center" vertical="center" wrapText="1"/>
    </xf>
    <xf numFmtId="175" fontId="50" fillId="0" borderId="0" xfId="442" applyFont="1" applyFill="1" applyBorder="1" applyAlignment="1">
      <alignment horizontal="center" vertical="center" wrapText="1"/>
    </xf>
    <xf numFmtId="175" fontId="78" fillId="27" borderId="0" xfId="0" applyFont="1" applyFill="1" applyBorder="1" applyAlignment="1">
      <alignment horizontal="left" vertical="center" wrapText="1"/>
    </xf>
    <xf numFmtId="175" fontId="77" fillId="27" borderId="45" xfId="388" applyFont="1" applyFill="1" applyBorder="1" applyAlignment="1">
      <alignment horizontal="center" vertical="center" wrapText="1"/>
    </xf>
    <xf numFmtId="175" fontId="77" fillId="27" borderId="22" xfId="388" applyFont="1" applyFill="1" applyBorder="1" applyAlignment="1">
      <alignment horizontal="center" vertical="center" wrapText="1"/>
    </xf>
    <xf numFmtId="175" fontId="77" fillId="27" borderId="41" xfId="388" applyFont="1" applyFill="1" applyBorder="1" applyAlignment="1">
      <alignment horizontal="center" vertical="center" wrapText="1"/>
    </xf>
    <xf numFmtId="175" fontId="77" fillId="27" borderId="43" xfId="388" applyFont="1" applyFill="1" applyBorder="1" applyAlignment="1">
      <alignment horizontal="center" vertical="center" wrapText="1"/>
    </xf>
    <xf numFmtId="175" fontId="77" fillId="27" borderId="14" xfId="388" applyFont="1" applyFill="1" applyBorder="1" applyAlignment="1">
      <alignment horizontal="center" vertical="center" wrapText="1"/>
    </xf>
    <xf numFmtId="43" fontId="77" fillId="27" borderId="43" xfId="0" applyNumberFormat="1" applyFont="1" applyFill="1" applyBorder="1" applyAlignment="1">
      <alignment horizontal="center" vertical="center"/>
    </xf>
    <xf numFmtId="43" fontId="77" fillId="27" borderId="14" xfId="0" applyNumberFormat="1" applyFont="1" applyFill="1" applyBorder="1" applyAlignment="1">
      <alignment horizontal="center" vertical="center"/>
    </xf>
    <xf numFmtId="175" fontId="77" fillId="27" borderId="40" xfId="388" applyFont="1" applyFill="1" applyBorder="1" applyAlignment="1">
      <alignment horizontal="center" vertical="center" wrapText="1"/>
    </xf>
    <xf numFmtId="175" fontId="77" fillId="27" borderId="42" xfId="388" applyFont="1" applyFill="1" applyBorder="1" applyAlignment="1">
      <alignment horizontal="center" vertical="center" wrapText="1"/>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57" fillId="0" borderId="0" xfId="579" applyFont="1" applyBorder="1" applyAlignment="1">
      <alignment horizontal="left" vertical="center"/>
    </xf>
    <xf numFmtId="175" fontId="80" fillId="0" borderId="0" xfId="446" applyFont="1" applyFill="1" applyBorder="1" applyAlignment="1">
      <alignment horizontal="center" vertical="center" wrapText="1"/>
    </xf>
    <xf numFmtId="175" fontId="49" fillId="0" borderId="0" xfId="0" applyFont="1" applyBorder="1" applyAlignment="1">
      <alignment horizontal="left" vertical="center" wrapText="1" readingOrder="1"/>
    </xf>
    <xf numFmtId="175" fontId="75" fillId="27" borderId="0" xfId="448" applyFont="1" applyFill="1" applyBorder="1" applyAlignment="1">
      <alignment horizontal="left" vertical="center" wrapText="1"/>
    </xf>
    <xf numFmtId="175" fontId="75" fillId="27" borderId="0" xfId="448" applyFont="1" applyFill="1" applyBorder="1" applyAlignment="1">
      <alignment horizontal="left" vertical="center"/>
    </xf>
    <xf numFmtId="175" fontId="50" fillId="27" borderId="0" xfId="636" applyFont="1" applyFill="1" applyBorder="1" applyAlignment="1">
      <alignment horizontal="center" vertical="center" wrapText="1"/>
    </xf>
    <xf numFmtId="175" fontId="57" fillId="0" borderId="0" xfId="633" applyFont="1" applyBorder="1" applyAlignment="1">
      <alignment horizontal="left" vertical="top" wrapText="1"/>
    </xf>
    <xf numFmtId="175" fontId="77" fillId="0" borderId="15" xfId="633" applyFont="1" applyFill="1" applyBorder="1" applyAlignment="1">
      <alignment horizontal="center" vertical="center" wrapText="1"/>
    </xf>
    <xf numFmtId="175" fontId="77" fillId="0" borderId="23" xfId="633" applyFont="1" applyFill="1" applyBorder="1" applyAlignment="1">
      <alignment horizontal="center" vertical="center" wrapText="1"/>
    </xf>
    <xf numFmtId="175" fontId="77" fillId="0" borderId="16" xfId="633" applyFont="1" applyFill="1" applyBorder="1" applyAlignment="1">
      <alignment horizontal="center" vertical="center" wrapText="1"/>
    </xf>
    <xf numFmtId="175" fontId="77" fillId="27" borderId="15" xfId="450" applyFont="1" applyFill="1" applyBorder="1" applyAlignment="1">
      <alignment horizontal="center" vertical="center" wrapText="1"/>
    </xf>
    <xf numFmtId="175" fontId="77" fillId="27" borderId="23" xfId="450" applyFont="1" applyFill="1" applyBorder="1" applyAlignment="1">
      <alignment horizontal="center" vertical="center" wrapText="1"/>
    </xf>
    <xf numFmtId="175" fontId="77" fillId="27" borderId="16" xfId="450" applyFont="1" applyFill="1" applyBorder="1" applyAlignment="1">
      <alignment horizontal="center" vertical="center" wrapText="1"/>
    </xf>
    <xf numFmtId="175" fontId="78" fillId="27" borderId="0" xfId="450" applyFont="1" applyFill="1" applyBorder="1" applyAlignment="1">
      <alignment horizontal="left" vertical="top" wrapText="1"/>
    </xf>
    <xf numFmtId="175" fontId="109" fillId="27" borderId="0" xfId="0" applyFont="1" applyFill="1" applyBorder="1" applyAlignment="1">
      <alignment horizontal="center" vertical="center" wrapText="1"/>
    </xf>
    <xf numFmtId="43" fontId="77" fillId="0" borderId="15" xfId="0" applyNumberFormat="1" applyFont="1" applyFill="1" applyBorder="1" applyAlignment="1">
      <alignment horizontal="center" vertical="center" wrapText="1"/>
    </xf>
    <xf numFmtId="43" fontId="77" fillId="0" borderId="23" xfId="0" applyNumberFormat="1" applyFont="1" applyFill="1" applyBorder="1" applyAlignment="1">
      <alignment horizontal="center" vertical="center" wrapText="1"/>
    </xf>
    <xf numFmtId="43" fontId="77" fillId="0" borderId="16" xfId="0" applyNumberFormat="1" applyFont="1" applyFill="1" applyBorder="1" applyAlignment="1">
      <alignment horizontal="center" vertical="center" wrapText="1"/>
    </xf>
    <xf numFmtId="43" fontId="48" fillId="0" borderId="17" xfId="0" applyNumberFormat="1" applyFont="1" applyFill="1" applyBorder="1" applyAlignment="1">
      <alignment horizontal="center" vertical="center"/>
    </xf>
    <xf numFmtId="43" fontId="48"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83" fontId="100" fillId="27" borderId="0" xfId="1094" applyFont="1" applyFill="1" applyBorder="1" applyAlignment="1">
      <alignment horizontal="center" vertical="center" wrapText="1"/>
    </xf>
    <xf numFmtId="175" fontId="89" fillId="0" borderId="0" xfId="0" applyFont="1" applyAlignment="1">
      <alignment horizontal="left" vertical="top" wrapText="1"/>
    </xf>
    <xf numFmtId="175"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84" fontId="78" fillId="27" borderId="0" xfId="0" applyNumberFormat="1" applyFont="1" applyFill="1" applyAlignment="1">
      <alignment horizontal="left" vertical="center" wrapText="1"/>
    </xf>
    <xf numFmtId="175" fontId="77" fillId="27" borderId="21" xfId="0" applyNumberFormat="1" applyFont="1" applyFill="1" applyBorder="1" applyAlignment="1">
      <alignment horizontal="center" vertical="center"/>
    </xf>
    <xf numFmtId="175" fontId="77" fillId="27" borderId="12" xfId="0" applyNumberFormat="1" applyFont="1" applyFill="1" applyBorder="1" applyAlignment="1">
      <alignment horizontal="center" vertical="center"/>
    </xf>
    <xf numFmtId="175" fontId="77" fillId="27" borderId="25" xfId="0" applyNumberFormat="1" applyFont="1" applyFill="1" applyBorder="1" applyAlignment="1">
      <alignment horizontal="center" vertical="center"/>
    </xf>
    <xf numFmtId="49" fontId="79" fillId="27" borderId="37" xfId="0" applyNumberFormat="1" applyFont="1" applyFill="1" applyBorder="1" applyAlignment="1">
      <alignment horizontal="left" vertical="center"/>
    </xf>
    <xf numFmtId="49" fontId="79" fillId="27" borderId="39" xfId="0" applyNumberFormat="1" applyFont="1" applyFill="1" applyBorder="1" applyAlignment="1">
      <alignment horizontal="left" vertical="center"/>
    </xf>
    <xf numFmtId="175" fontId="27" fillId="0" borderId="0" xfId="0" applyFont="1" applyBorder="1" applyAlignment="1">
      <alignment horizontal="center"/>
    </xf>
    <xf numFmtId="175" fontId="79" fillId="27" borderId="0" xfId="0" applyFont="1" applyFill="1" applyBorder="1" applyAlignment="1">
      <alignment horizontal="left" vertical="top" wrapText="1"/>
    </xf>
    <xf numFmtId="175" fontId="65" fillId="0" borderId="0" xfId="0" applyFont="1" applyFill="1" applyBorder="1" applyAlignment="1">
      <alignment horizontal="center" vertical="center" wrapText="1"/>
    </xf>
    <xf numFmtId="175"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0" xfId="0" applyNumberFormat="1" applyFont="1" applyFill="1" applyBorder="1" applyAlignment="1">
      <alignment horizontal="left"/>
    </xf>
    <xf numFmtId="168" fontId="49" fillId="27" borderId="39" xfId="323" applyNumberFormat="1" applyFont="1" applyFill="1" applyBorder="1" applyAlignment="1">
      <alignment horizontal="right" wrapText="1"/>
    </xf>
    <xf numFmtId="175" fontId="57" fillId="0" borderId="0" xfId="0" applyFont="1" applyFill="1" applyBorder="1" applyAlignment="1">
      <alignment horizontal="left" vertical="center" wrapText="1"/>
    </xf>
    <xf numFmtId="175" fontId="52" fillId="0" borderId="20" xfId="0" applyFont="1" applyFill="1" applyBorder="1" applyAlignment="1">
      <alignment horizontal="center" vertical="center" wrapText="1"/>
    </xf>
    <xf numFmtId="175" fontId="52" fillId="0" borderId="0" xfId="0" applyFont="1" applyFill="1" applyBorder="1" applyAlignment="1">
      <alignment horizontal="center" vertical="center" wrapText="1"/>
    </xf>
    <xf numFmtId="175"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7" fillId="0" borderId="20" xfId="0" applyFont="1" applyFill="1" applyBorder="1" applyAlignment="1">
      <alignment horizontal="center" vertical="center" wrapText="1"/>
    </xf>
    <xf numFmtId="175" fontId="77" fillId="0" borderId="0" xfId="0"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175" fontId="59" fillId="0" borderId="58" xfId="0" applyFont="1" applyBorder="1" applyAlignment="1">
      <alignment horizontal="left" vertical="center"/>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57" fillId="0" borderId="44" xfId="919" applyFont="1" applyBorder="1" applyAlignment="1">
      <alignment horizontal="left"/>
    </xf>
    <xf numFmtId="175" fontId="93" fillId="64" borderId="63" xfId="0" applyFont="1" applyFill="1" applyBorder="1" applyAlignment="1">
      <alignment horizontal="center" vertical="center" wrapText="1"/>
    </xf>
    <xf numFmtId="175" fontId="93" fillId="64" borderId="14" xfId="0" applyFont="1" applyFill="1" applyBorder="1" applyAlignment="1">
      <alignment horizontal="center" vertical="center" wrapText="1"/>
    </xf>
    <xf numFmtId="175" fontId="81" fillId="66" borderId="71" xfId="0" applyFont="1" applyFill="1" applyBorder="1" applyAlignment="1">
      <alignment horizontal="center" vertical="center" wrapText="1"/>
    </xf>
    <xf numFmtId="175" fontId="81" fillId="66" borderId="55" xfId="0" applyFont="1" applyFill="1" applyBorder="1" applyAlignment="1">
      <alignment horizontal="center" vertical="center" wrapText="1"/>
    </xf>
    <xf numFmtId="175" fontId="81" fillId="66" borderId="72" xfId="0" applyFont="1" applyFill="1" applyBorder="1" applyAlignment="1">
      <alignment horizontal="center" vertical="center" wrapText="1"/>
    </xf>
    <xf numFmtId="175" fontId="81" fillId="66" borderId="54" xfId="0" applyFont="1" applyFill="1" applyBorder="1" applyAlignment="1">
      <alignment horizontal="center" vertical="center" wrapText="1"/>
    </xf>
    <xf numFmtId="175" fontId="81" fillId="64" borderId="13" xfId="0" applyFont="1" applyFill="1" applyBorder="1" applyAlignment="1">
      <alignment horizontal="center" vertical="center" wrapText="1"/>
    </xf>
    <xf numFmtId="3" fontId="81" fillId="64" borderId="13" xfId="0" applyNumberFormat="1" applyFont="1" applyFill="1" applyBorder="1" applyAlignment="1">
      <alignment horizontal="center" vertical="center" wrapText="1"/>
    </xf>
    <xf numFmtId="175" fontId="81" fillId="64" borderId="63" xfId="0" applyFont="1" applyFill="1" applyBorder="1" applyAlignment="1">
      <alignment horizontal="center" vertical="center" wrapText="1"/>
    </xf>
    <xf numFmtId="175" fontId="81" fillId="64" borderId="14" xfId="0" applyFont="1" applyFill="1" applyBorder="1" applyAlignment="1">
      <alignment horizontal="center" vertical="center" wrapText="1"/>
    </xf>
    <xf numFmtId="0" fontId="81" fillId="64" borderId="13" xfId="1121" applyFont="1" applyFill="1" applyBorder="1" applyAlignment="1">
      <alignment horizontal="center" vertical="center" wrapText="1"/>
    </xf>
    <xf numFmtId="0" fontId="168" fillId="64" borderId="46" xfId="1121" applyFont="1" applyFill="1" applyBorder="1" applyAlignment="1">
      <alignment horizontal="center" vertical="center"/>
    </xf>
    <xf numFmtId="0" fontId="168" fillId="64" borderId="0" xfId="1121" applyFont="1" applyFill="1" applyBorder="1" applyAlignment="1">
      <alignment horizontal="center" vertical="center"/>
    </xf>
    <xf numFmtId="0" fontId="81" fillId="64" borderId="50" xfId="1121" applyFont="1" applyFill="1" applyBorder="1" applyAlignment="1">
      <alignment horizontal="center" vertical="center" wrapText="1"/>
    </xf>
    <xf numFmtId="0" fontId="81" fillId="64" borderId="51" xfId="1121" applyFont="1" applyFill="1" applyBorder="1" applyAlignment="1">
      <alignment horizontal="center" vertical="center" wrapText="1"/>
    </xf>
    <xf numFmtId="0" fontId="81" fillId="64" borderId="52" xfId="1121" applyFont="1" applyFill="1" applyBorder="1" applyAlignment="1">
      <alignment horizontal="center" vertical="center" wrapText="1"/>
    </xf>
    <xf numFmtId="0" fontId="173" fillId="0" borderId="13" xfId="1121" applyFont="1" applyBorder="1" applyAlignment="1">
      <alignment horizontal="center" vertical="center"/>
    </xf>
    <xf numFmtId="0" fontId="81" fillId="64" borderId="50" xfId="2504" applyFont="1" applyFill="1" applyBorder="1" applyAlignment="1">
      <alignment horizontal="center" vertical="center" wrapText="1"/>
    </xf>
    <xf numFmtId="0" fontId="81" fillId="64" borderId="56" xfId="2504" applyFont="1" applyFill="1" applyBorder="1" applyAlignment="1">
      <alignment horizontal="center" vertical="center" wrapText="1"/>
    </xf>
    <xf numFmtId="0" fontId="81" fillId="64" borderId="57" xfId="2504" applyFont="1" applyFill="1" applyBorder="1" applyAlignment="1">
      <alignment horizontal="center" vertical="center" wrapText="1"/>
    </xf>
    <xf numFmtId="175" fontId="81" fillId="66" borderId="13" xfId="0" applyFont="1" applyFill="1" applyBorder="1" applyAlignment="1">
      <alignment horizontal="center" vertical="center" wrapText="1"/>
    </xf>
    <xf numFmtId="0" fontId="81" fillId="64" borderId="53" xfId="1121" applyFont="1" applyFill="1" applyBorder="1" applyAlignment="1">
      <alignment horizontal="center" vertical="center" wrapText="1"/>
    </xf>
    <xf numFmtId="0" fontId="81" fillId="64" borderId="14" xfId="1121" applyFont="1" applyFill="1" applyBorder="1" applyAlignment="1">
      <alignment horizontal="center" vertical="center" wrapText="1"/>
    </xf>
    <xf numFmtId="0" fontId="81" fillId="64" borderId="13" xfId="1121" applyFont="1" applyFill="1" applyBorder="1" applyAlignment="1">
      <alignment horizontal="center" vertical="center"/>
    </xf>
    <xf numFmtId="0" fontId="81" fillId="64" borderId="57" xfId="1121" applyFont="1" applyFill="1" applyBorder="1" applyAlignment="1">
      <alignment horizontal="center" vertical="center" wrapText="1"/>
    </xf>
    <xf numFmtId="0" fontId="81" fillId="64" borderId="13" xfId="2504" applyFont="1" applyFill="1" applyBorder="1" applyAlignment="1">
      <alignment horizontal="center" vertical="center" wrapText="1"/>
    </xf>
    <xf numFmtId="175" fontId="56" fillId="27"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80" fillId="27" borderId="0" xfId="0" applyNumberFormat="1" applyFont="1" applyFill="1" applyBorder="1" applyAlignment="1">
      <alignment horizontal="center" vertical="center" wrapText="1"/>
    </xf>
    <xf numFmtId="175" fontId="50" fillId="27" borderId="0" xfId="0" applyNumberFormat="1" applyFont="1" applyFill="1" applyBorder="1" applyAlignment="1">
      <alignment horizontal="center" vertical="center" wrapText="1"/>
    </xf>
    <xf numFmtId="175" fontId="30" fillId="27" borderId="0" xfId="388" applyFont="1" applyFill="1" applyBorder="1" applyAlignment="1">
      <alignment horizontal="left" vertical="center" wrapText="1"/>
    </xf>
    <xf numFmtId="49" fontId="65" fillId="27" borderId="0" xfId="0" applyNumberFormat="1" applyFont="1" applyFill="1" applyBorder="1" applyAlignment="1">
      <alignment horizontal="left" vertical="center"/>
    </xf>
    <xf numFmtId="175" fontId="81" fillId="27" borderId="0" xfId="0" applyFont="1" applyFill="1" applyBorder="1" applyAlignment="1">
      <alignment horizontal="center" vertical="top" wrapText="1"/>
    </xf>
    <xf numFmtId="175" fontId="7" fillId="0" borderId="0" xfId="0" applyFont="1" applyBorder="1" applyAlignment="1">
      <alignment horizontal="left" vertical="top" wrapText="1"/>
    </xf>
    <xf numFmtId="175" fontId="55" fillId="0" borderId="0" xfId="0" applyFont="1" applyBorder="1" applyAlignment="1">
      <alignment horizontal="left" vertical="top" wrapText="1"/>
    </xf>
    <xf numFmtId="175" fontId="55" fillId="0" borderId="0" xfId="0" applyFont="1" applyAlignment="1">
      <alignment horizontal="left" vertical="top" wrapText="1"/>
    </xf>
    <xf numFmtId="175" fontId="0" fillId="0" borderId="0" xfId="0" applyAlignment="1">
      <alignment horizontal="center"/>
    </xf>
    <xf numFmtId="175" fontId="93" fillId="27" borderId="0" xfId="0" applyFont="1" applyFill="1" applyBorder="1" applyAlignment="1">
      <alignment horizontal="center" vertical="center" wrapText="1"/>
    </xf>
    <xf numFmtId="175" fontId="8" fillId="0" borderId="0" xfId="0" applyFont="1" applyAlignment="1">
      <alignment horizontal="left" vertical="center" wrapText="1"/>
    </xf>
    <xf numFmtId="175" fontId="64" fillId="0" borderId="0" xfId="0" applyFont="1" applyAlignment="1">
      <alignment horizontal="left" vertical="center" wrapText="1"/>
    </xf>
    <xf numFmtId="175" fontId="94" fillId="0" borderId="0" xfId="0" applyFont="1" applyAlignment="1">
      <alignment horizontal="center" wrapText="1"/>
    </xf>
    <xf numFmtId="175" fontId="8" fillId="0" borderId="0" xfId="0" applyFont="1" applyBorder="1" applyAlignment="1">
      <alignment horizontal="left" vertical="center" wrapText="1"/>
    </xf>
    <xf numFmtId="175" fontId="64" fillId="0" borderId="0" xfId="0" applyFont="1" applyBorder="1" applyAlignment="1">
      <alignment horizontal="left" vertical="center" wrapText="1"/>
    </xf>
  </cellXfs>
  <cellStyles count="258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xml"/><Relationship Id="rId170" Type="http://schemas.openxmlformats.org/officeDocument/2006/relationships/customXml" Target="../customXml/item1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sharedStrings" Target="sharedStrings.xml"/><Relationship Id="rId172"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powerPivotData" Target="model/item.data"/><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73" Type="http://schemas.openxmlformats.org/officeDocument/2006/relationships/customXml" Target="../customXml/item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74"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6.xml"/><Relationship Id="rId169"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onnections" Target="connections.xml"/><Relationship Id="rId175" Type="http://schemas.openxmlformats.org/officeDocument/2006/relationships/customXml" Target="../customXml/item1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tyles" Target="styles.xml"/><Relationship Id="rId176" Type="http://schemas.openxmlformats.org/officeDocument/2006/relationships/customXml" Target="../customXml/item1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3.xml"/><Relationship Id="rId1" Type="http://schemas.microsoft.com/office/2011/relationships/chartStyle" Target="style1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2069255</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90384</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22.894040980704549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Sep.19</c:v>
                </c:pt>
                <c:pt idx="1">
                  <c:v>Oct.19</c:v>
                </c:pt>
                <c:pt idx="2">
                  <c:v>Nov.19</c:v>
                </c:pt>
                <c:pt idx="3">
                  <c:v>Dic.19</c:v>
                </c:pt>
                <c:pt idx="4">
                  <c:v>Ene_20</c:v>
                </c:pt>
                <c:pt idx="5">
                  <c:v>Feb_20</c:v>
                </c:pt>
                <c:pt idx="6">
                  <c:v>Mar_20</c:v>
                </c:pt>
                <c:pt idx="7">
                  <c:v>Abr_20</c:v>
                </c:pt>
                <c:pt idx="8">
                  <c:v>May_20</c:v>
                </c:pt>
                <c:pt idx="9">
                  <c:v>Jun_20</c:v>
                </c:pt>
                <c:pt idx="10">
                  <c:v>Jul_20</c:v>
                </c:pt>
                <c:pt idx="11">
                  <c:v>Ago_20</c:v>
                </c:pt>
                <c:pt idx="12">
                  <c:v>Sep_20</c:v>
                </c:pt>
              </c:strCache>
            </c:strRef>
          </c:cat>
          <c:val>
            <c:numRef>
              <c:f>'III.2.3. Afil. SFS RC Mensual'!$B$4:$B$16</c:f>
              <c:numCache>
                <c:formatCode>#,##0</c:formatCode>
                <c:ptCount val="13"/>
                <c:pt idx="0">
                  <c:v>1918591</c:v>
                </c:pt>
                <c:pt idx="1">
                  <c:v>1923332</c:v>
                </c:pt>
                <c:pt idx="2">
                  <c:v>1891406</c:v>
                </c:pt>
                <c:pt idx="3">
                  <c:v>1891406</c:v>
                </c:pt>
                <c:pt idx="4">
                  <c:v>1909128</c:v>
                </c:pt>
                <c:pt idx="5">
                  <c:v>1908506</c:v>
                </c:pt>
                <c:pt idx="6">
                  <c:v>1918112</c:v>
                </c:pt>
                <c:pt idx="7">
                  <c:v>1777226</c:v>
                </c:pt>
                <c:pt idx="8">
                  <c:v>1781475</c:v>
                </c:pt>
                <c:pt idx="9">
                  <c:v>1831684</c:v>
                </c:pt>
                <c:pt idx="10">
                  <c:v>1849435</c:v>
                </c:pt>
                <c:pt idx="11">
                  <c:v>1829482</c:v>
                </c:pt>
                <c:pt idx="12">
                  <c:v>1835056</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Sep.19</c:v>
                </c:pt>
                <c:pt idx="1">
                  <c:v>Oct.19</c:v>
                </c:pt>
                <c:pt idx="2">
                  <c:v>Nov.19</c:v>
                </c:pt>
                <c:pt idx="3">
                  <c:v>Dic.19</c:v>
                </c:pt>
                <c:pt idx="4">
                  <c:v>Ene_20</c:v>
                </c:pt>
                <c:pt idx="5">
                  <c:v>Feb_20</c:v>
                </c:pt>
                <c:pt idx="6">
                  <c:v>Mar_20</c:v>
                </c:pt>
                <c:pt idx="7">
                  <c:v>Abr_20</c:v>
                </c:pt>
                <c:pt idx="8">
                  <c:v>May_20</c:v>
                </c:pt>
                <c:pt idx="9">
                  <c:v>Jun_20</c:v>
                </c:pt>
                <c:pt idx="10">
                  <c:v>Jul_20</c:v>
                </c:pt>
                <c:pt idx="11">
                  <c:v>Ago_20</c:v>
                </c:pt>
                <c:pt idx="12">
                  <c:v>Sep_20</c:v>
                </c:pt>
              </c:strCache>
            </c:strRef>
          </c:cat>
          <c:val>
            <c:numRef>
              <c:f>'III.2.3. Afil. SFS RC Mensual'!$C$4:$C$16</c:f>
              <c:numCache>
                <c:formatCode>#,##0</c:formatCode>
                <c:ptCount val="13"/>
                <c:pt idx="0">
                  <c:v>2349246</c:v>
                </c:pt>
                <c:pt idx="1">
                  <c:v>2360559</c:v>
                </c:pt>
                <c:pt idx="2">
                  <c:v>2362905</c:v>
                </c:pt>
                <c:pt idx="3">
                  <c:v>2337255</c:v>
                </c:pt>
                <c:pt idx="4">
                  <c:v>2337255</c:v>
                </c:pt>
                <c:pt idx="5">
                  <c:v>2357264</c:v>
                </c:pt>
                <c:pt idx="6">
                  <c:v>2360503</c:v>
                </c:pt>
                <c:pt idx="7">
                  <c:v>2372642</c:v>
                </c:pt>
                <c:pt idx="8">
                  <c:v>2226712</c:v>
                </c:pt>
                <c:pt idx="9">
                  <c:v>2322781</c:v>
                </c:pt>
                <c:pt idx="10">
                  <c:v>2337255</c:v>
                </c:pt>
                <c:pt idx="11">
                  <c:v>2337255</c:v>
                </c:pt>
                <c:pt idx="12">
                  <c:v>2348671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Mensual'!$H$3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Sep.19</c:v>
                </c:pt>
                <c:pt idx="1">
                  <c:v>Oct.19</c:v>
                </c:pt>
                <c:pt idx="2">
                  <c:v>Nov.19</c:v>
                </c:pt>
                <c:pt idx="3">
                  <c:v>Dic.19</c:v>
                </c:pt>
              </c:strCache>
            </c:strRef>
          </c:cat>
          <c:val>
            <c:numRef>
              <c:f>'III.2.3. Afil. SFS RC Mensual'!$H$4:$H$16</c:f>
              <c:numCache>
                <c:formatCode>0.00</c:formatCode>
                <c:ptCount val="13"/>
                <c:pt idx="0">
                  <c:v>1.2244642031574213</c:v>
                </c:pt>
                <c:pt idx="1">
                  <c:v>1.2273278872290379</c:v>
                </c:pt>
                <c:pt idx="2">
                  <c:v>1.2492849234907788</c:v>
                </c:pt>
                <c:pt idx="3">
                  <c:v>1.2357235834083216</c:v>
                </c:pt>
                <c:pt idx="4">
                  <c:v>1.2242526430915057</c:v>
                </c:pt>
                <c:pt idx="5">
                  <c:v>1.2351357554023932</c:v>
                </c:pt>
                <c:pt idx="6">
                  <c:v>1.2306387739610618</c:v>
                </c:pt>
                <c:pt idx="7">
                  <c:v>1.3350254835344519</c:v>
                </c:pt>
                <c:pt idx="8">
                  <c:v>1.2499260444294755</c:v>
                </c:pt>
                <c:pt idx="9">
                  <c:v>1.268112294478742</c:v>
                </c:pt>
                <c:pt idx="10">
                  <c:v>1.2637670423669931</c:v>
                </c:pt>
                <c:pt idx="11">
                  <c:v>1.2775501480747009</c:v>
                </c:pt>
                <c:pt idx="12">
                  <c:v>1.2798906409395681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Oct.2020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1729334</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Oct.2020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2567501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Anual'!$H$3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Oct.2020</c:v>
                </c:pt>
              </c:strCache>
            </c:strRef>
          </c:cat>
          <c:val>
            <c:numRef>
              <c:f>'III.2.4.Cob.Afil. SFS RC Anual'!$H$4:$H$17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1.4846761816976941</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4657629658671618"/>
          <c:w val="0.89126479150069171"/>
          <c:h val="0.628080967966796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Sep.20</c:v>
                </c:pt>
                <c:pt idx="12">
                  <c:v>Oct.20</c:v>
                </c:pt>
              </c:strCache>
            </c:strRef>
          </c:cat>
          <c:val>
            <c:numRef>
              <c:f>' III.2.5.Cob.Afil.SFSRC Mens'!$B$5:$B$17</c:f>
              <c:numCache>
                <c:formatCode>#,##0</c:formatCode>
                <c:ptCount val="13"/>
                <c:pt idx="0">
                  <c:v>1966313</c:v>
                </c:pt>
                <c:pt idx="1">
                  <c:v>1927961</c:v>
                </c:pt>
                <c:pt idx="2">
                  <c:v>1967656</c:v>
                </c:pt>
                <c:pt idx="3">
                  <c:v>1943410</c:v>
                </c:pt>
                <c:pt idx="4">
                  <c:v>1960510</c:v>
                </c:pt>
                <c:pt idx="5">
                  <c:v>1532502</c:v>
                </c:pt>
                <c:pt idx="6">
                  <c:v>1474143</c:v>
                </c:pt>
                <c:pt idx="7">
                  <c:v>1486310</c:v>
                </c:pt>
                <c:pt idx="8">
                  <c:v>1664660</c:v>
                </c:pt>
                <c:pt idx="9">
                  <c:v>1706144</c:v>
                </c:pt>
                <c:pt idx="10">
                  <c:v>1706144</c:v>
                </c:pt>
                <c:pt idx="11">
                  <c:v>1706144</c:v>
                </c:pt>
                <c:pt idx="12">
                  <c:v>1706144</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Sep.20</c:v>
                </c:pt>
                <c:pt idx="12">
                  <c:v>Oct.20</c:v>
                </c:pt>
              </c:strCache>
            </c:strRef>
          </c:cat>
          <c:val>
            <c:numRef>
              <c:f>' III.2.5.Cob.Afil.SFSRC Mens'!$C$5:$C$17</c:f>
              <c:numCache>
                <c:formatCode>#,##0</c:formatCode>
                <c:ptCount val="13"/>
                <c:pt idx="0">
                  <c:v>2425973</c:v>
                </c:pt>
                <c:pt idx="1">
                  <c:v>2382384</c:v>
                </c:pt>
                <c:pt idx="2">
                  <c:v>2423665</c:v>
                </c:pt>
                <c:pt idx="3">
                  <c:v>2403238</c:v>
                </c:pt>
                <c:pt idx="4">
                  <c:v>2424407</c:v>
                </c:pt>
                <c:pt idx="5">
                  <c:v>1952094</c:v>
                </c:pt>
                <c:pt idx="6">
                  <c:v>1907538</c:v>
                </c:pt>
                <c:pt idx="7">
                  <c:v>2833066</c:v>
                </c:pt>
                <c:pt idx="8">
                  <c:v>2741842.3122626292</c:v>
                </c:pt>
                <c:pt idx="9">
                  <c:v>2171825</c:v>
                </c:pt>
                <c:pt idx="10">
                  <c:v>3958495</c:v>
                </c:pt>
                <c:pt idx="11">
                  <c:v>2567501</c:v>
                </c:pt>
                <c:pt idx="12">
                  <c:v>2567501</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Mens'!$H$3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Sep.20</c:v>
                </c:pt>
                <c:pt idx="12">
                  <c:v>Oct.20</c:v>
                </c:pt>
              </c:strCache>
            </c:strRef>
          </c:cat>
          <c:val>
            <c:numRef>
              <c:f>' III.2.5.Cob.Afil.SFSRC Mens'!$H$5:$H$17</c:f>
              <c:numCache>
                <c:formatCode>0.00</c:formatCode>
                <c:ptCount val="13"/>
                <c:pt idx="0">
                  <c:v>1.2337674622504149</c:v>
                </c:pt>
                <c:pt idx="1">
                  <c:v>1.2357013445811404</c:v>
                </c:pt>
                <c:pt idx="2">
                  <c:v>1.2317523998097228</c:v>
                </c:pt>
                <c:pt idx="3">
                  <c:v>1.2366088473353538</c:v>
                </c:pt>
                <c:pt idx="4">
                  <c:v>1.2366205732181932</c:v>
                </c:pt>
                <c:pt idx="5">
                  <c:v>1.2737954012458059</c:v>
                </c:pt>
                <c:pt idx="6">
                  <c:v>1.2939979364281484</c:v>
                </c:pt>
                <c:pt idx="7">
                  <c:v>1.906107070530374</c:v>
                </c:pt>
                <c:pt idx="8">
                  <c:v>1.6470884818897729</c:v>
                </c:pt>
                <c:pt idx="9">
                  <c:v>1.2729435498996569</c:v>
                </c:pt>
                <c:pt idx="10">
                  <c:v>2.3201412073072381</c:v>
                </c:pt>
                <c:pt idx="11">
                  <c:v>1.5048559793311702</c:v>
                </c:pt>
                <c:pt idx="12">
                  <c:v>1.5048559793311702</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Oct.20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1049504</c:v>
                </c:pt>
                <c:pt idx="1">
                  <c:v>968982</c:v>
                </c:pt>
                <c:pt idx="2">
                  <c:v>72167</c:v>
                </c:pt>
                <c:pt idx="3">
                  <c:v>785552</c:v>
                </c:pt>
                <c:pt idx="4">
                  <c:v>1152327</c:v>
                </c:pt>
                <c:pt idx="5">
                  <c:v>155195</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1112979</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4353903</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0.25562788146635329</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 III.3.3.Afil.mensual SFS RS '!$B$4:$B$16</c:f>
              <c:numCache>
                <c:formatCode>_(* #,##0_);_(* \(#,##0\);_(* "-"??_);_(@_)</c:formatCode>
                <c:ptCount val="13"/>
                <c:pt idx="0">
                  <c:v>2643943</c:v>
                </c:pt>
                <c:pt idx="1">
                  <c:v>2651295</c:v>
                </c:pt>
                <c:pt idx="2">
                  <c:v>2667056</c:v>
                </c:pt>
                <c:pt idx="3">
                  <c:v>2726543</c:v>
                </c:pt>
                <c:pt idx="4">
                  <c:v>2732947</c:v>
                </c:pt>
                <c:pt idx="5">
                  <c:v>2742961</c:v>
                </c:pt>
                <c:pt idx="6">
                  <c:v>2751320</c:v>
                </c:pt>
                <c:pt idx="7">
                  <c:v>2755201</c:v>
                </c:pt>
                <c:pt idx="8">
                  <c:v>2752701</c:v>
                </c:pt>
                <c:pt idx="9">
                  <c:v>2756970</c:v>
                </c:pt>
                <c:pt idx="10">
                  <c:v>2759922</c:v>
                </c:pt>
                <c:pt idx="11">
                  <c:v>3771620</c:v>
                </c:pt>
                <c:pt idx="12">
                  <c:v>4353903</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 III.3.3.Afil.mensual SFS RS '!$C$4:$C$16</c:f>
              <c:numCache>
                <c:formatCode>_(* #,##0_);_(* \(#,##0\);_(* "-"??_);_(@_)</c:formatCode>
                <c:ptCount val="13"/>
                <c:pt idx="0">
                  <c:v>1014273</c:v>
                </c:pt>
                <c:pt idx="1">
                  <c:v>1008371</c:v>
                </c:pt>
                <c:pt idx="2">
                  <c:v>1004102</c:v>
                </c:pt>
                <c:pt idx="3">
                  <c:v>999719</c:v>
                </c:pt>
                <c:pt idx="4">
                  <c:v>992375</c:v>
                </c:pt>
                <c:pt idx="5">
                  <c:v>988517</c:v>
                </c:pt>
                <c:pt idx="6">
                  <c:v>986619</c:v>
                </c:pt>
                <c:pt idx="7">
                  <c:v>986802</c:v>
                </c:pt>
                <c:pt idx="8">
                  <c:v>990015</c:v>
                </c:pt>
                <c:pt idx="9">
                  <c:v>988866</c:v>
                </c:pt>
                <c:pt idx="10">
                  <c:v>988219</c:v>
                </c:pt>
                <c:pt idx="11">
                  <c:v>994065</c:v>
                </c:pt>
                <c:pt idx="12">
                  <c:v>1112979</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 III.3.3.Afil.mensual SFS RS '!$E$4:$E$16</c:f>
              <c:numCache>
                <c:formatCode>0.00</c:formatCode>
                <c:ptCount val="13"/>
                <c:pt idx="0">
                  <c:v>0.38362135643620154</c:v>
                </c:pt>
                <c:pt idx="1">
                  <c:v>0.38033149838097985</c:v>
                </c:pt>
                <c:pt idx="2">
                  <c:v>0.37648328344061766</c:v>
                </c:pt>
                <c:pt idx="3">
                  <c:v>0.36666173979284389</c:v>
                </c:pt>
                <c:pt idx="4">
                  <c:v>0.36311534764486836</c:v>
                </c:pt>
                <c:pt idx="5">
                  <c:v>0.36038317715782325</c:v>
                </c:pt>
                <c:pt idx="6">
                  <c:v>0.35859841821380284</c:v>
                </c:pt>
                <c:pt idx="7">
                  <c:v>0.35815971321148621</c:v>
                </c:pt>
                <c:pt idx="8">
                  <c:v>0.35965221068325254</c:v>
                </c:pt>
                <c:pt idx="9">
                  <c:v>0.35867854927692355</c:v>
                </c:pt>
                <c:pt idx="10">
                  <c:v>0.35806048141940244</c:v>
                </c:pt>
                <c:pt idx="11">
                  <c:v>0.26356446301589237</c:v>
                </c:pt>
                <c:pt idx="12">
                  <c:v>0.25562788146635329</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3771620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994065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0.26356446301589237</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5.9453545880024911E-2"/>
          <c:y val="0.19690288713910761"/>
          <c:w val="0.88841464413467275"/>
          <c:h val="0.65036278157537997"/>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'III.3.5.Cob.Afil.mens.SFS RS '!$B$4:$B$16</c:f>
              <c:numCache>
                <c:formatCode>_(* #,##0_);_(* \(#,##0\);_(* "-"??_);_(@_)</c:formatCode>
                <c:ptCount val="13"/>
                <c:pt idx="0">
                  <c:v>2615933</c:v>
                </c:pt>
                <c:pt idx="1">
                  <c:v>2643943</c:v>
                </c:pt>
                <c:pt idx="2">
                  <c:v>2651295</c:v>
                </c:pt>
                <c:pt idx="3">
                  <c:v>2667056</c:v>
                </c:pt>
                <c:pt idx="4">
                  <c:v>2726543</c:v>
                </c:pt>
                <c:pt idx="5">
                  <c:v>2732947</c:v>
                </c:pt>
                <c:pt idx="6">
                  <c:v>2742961</c:v>
                </c:pt>
                <c:pt idx="7">
                  <c:v>2751320</c:v>
                </c:pt>
                <c:pt idx="8">
                  <c:v>2755201</c:v>
                </c:pt>
                <c:pt idx="9">
                  <c:v>2752701</c:v>
                </c:pt>
                <c:pt idx="10">
                  <c:v>2756970</c:v>
                </c:pt>
                <c:pt idx="11">
                  <c:v>2966952</c:v>
                </c:pt>
                <c:pt idx="12">
                  <c:v>3771620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'III.3.5.Cob.Afil.mens.SFS RS '!$C$4:$C$16</c:f>
              <c:numCache>
                <c:formatCode>_(* #,##0_);_(* \(#,##0\);_(* "-"??_);_(@_)</c:formatCode>
                <c:ptCount val="13"/>
                <c:pt idx="0">
                  <c:v>1018375</c:v>
                </c:pt>
                <c:pt idx="1">
                  <c:v>1014273</c:v>
                </c:pt>
                <c:pt idx="2">
                  <c:v>1008371</c:v>
                </c:pt>
                <c:pt idx="3">
                  <c:v>1004102</c:v>
                </c:pt>
                <c:pt idx="4">
                  <c:v>999719</c:v>
                </c:pt>
                <c:pt idx="5">
                  <c:v>992375</c:v>
                </c:pt>
                <c:pt idx="6">
                  <c:v>988517</c:v>
                </c:pt>
                <c:pt idx="7">
                  <c:v>986619</c:v>
                </c:pt>
                <c:pt idx="8">
                  <c:v>986802</c:v>
                </c:pt>
                <c:pt idx="9">
                  <c:v>990015</c:v>
                </c:pt>
                <c:pt idx="10">
                  <c:v>988866</c:v>
                </c:pt>
                <c:pt idx="11">
                  <c:v>991543</c:v>
                </c:pt>
                <c:pt idx="12">
                  <c:v>994065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'III.3.5.Cob.Afil.mens.SFS RS '!$E$4:$E$16</c:f>
              <c:numCache>
                <c:formatCode>0.00</c:formatCode>
                <c:ptCount val="13"/>
                <c:pt idx="0">
                  <c:v>0.38929705003912562</c:v>
                </c:pt>
                <c:pt idx="1">
                  <c:v>0.38362135643620154</c:v>
                </c:pt>
                <c:pt idx="2">
                  <c:v>0.38033149838097985</c:v>
                </c:pt>
                <c:pt idx="3">
                  <c:v>0.37648328344061766</c:v>
                </c:pt>
                <c:pt idx="4">
                  <c:v>0.36666173979284389</c:v>
                </c:pt>
                <c:pt idx="5">
                  <c:v>0.36311534764486836</c:v>
                </c:pt>
                <c:pt idx="6">
                  <c:v>0.36038317715782325</c:v>
                </c:pt>
                <c:pt idx="7">
                  <c:v>0.35859841821380284</c:v>
                </c:pt>
                <c:pt idx="8">
                  <c:v>0.35815971321148621</c:v>
                </c:pt>
                <c:pt idx="9">
                  <c:v>0.35965221068325254</c:v>
                </c:pt>
                <c:pt idx="10">
                  <c:v>0.35867854927692355</c:v>
                </c:pt>
                <c:pt idx="11">
                  <c:v>0.33419583464781366</c:v>
                </c:pt>
                <c:pt idx="12">
                  <c:v>0.26356446301589237</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Oct.20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2120323</c:v>
                </c:pt>
                <c:pt idx="1">
                  <c:v>579338</c:v>
                </c:pt>
                <c:pt idx="2">
                  <c:v>2233580</c:v>
                </c:pt>
                <c:pt idx="3">
                  <c:v>533641</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16427088306924E-2"/>
          <c:y val="8.7132471083528493E-2"/>
          <c:w val="0.92592861845023722"/>
          <c:h val="0.7660244690033689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Anual.'!$C$17:$G$17</c:f>
              <c:numCache>
                <c:formatCode>#,##0</c:formatCode>
                <c:ptCount val="5"/>
                <c:pt idx="0">
                  <c:v>22508</c:v>
                </c:pt>
                <c:pt idx="1">
                  <c:v>15723</c:v>
                </c:pt>
                <c:pt idx="2">
                  <c:v>6104</c:v>
                </c:pt>
                <c:pt idx="3">
                  <c:v>25830</c:v>
                </c:pt>
                <c:pt idx="4">
                  <c:v>28148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57356</c:v>
                </c:pt>
                <c:pt idx="1">
                  <c:v>14492</c:v>
                </c:pt>
                <c:pt idx="2">
                  <c:v>8806</c:v>
                </c:pt>
                <c:pt idx="3">
                  <c:v>5668</c:v>
                </c:pt>
                <c:pt idx="4">
                  <c:v>1920</c:v>
                </c:pt>
                <c:pt idx="5">
                  <c:v>1683</c:v>
                </c:pt>
                <c:pt idx="6">
                  <c:v>245</c:v>
                </c:pt>
                <c:pt idx="7">
                  <c:v>202</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138821</c:v>
                </c:pt>
                <c:pt idx="1">
                  <c:v>109546</c:v>
                </c:pt>
                <c:pt idx="2">
                  <c:v>126877</c:v>
                </c:pt>
                <c:pt idx="3">
                  <c:v>176645</c:v>
                </c:pt>
                <c:pt idx="4">
                  <c:v>134399</c:v>
                </c:pt>
                <c:pt idx="5">
                  <c:v>346857</c:v>
                </c:pt>
                <c:pt idx="6">
                  <c:v>170914</c:v>
                </c:pt>
                <c:pt idx="7">
                  <c:v>429270</c:v>
                </c:pt>
                <c:pt idx="8">
                  <c:v>435926</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0.63458134183041248</c:v>
                </c:pt>
                <c:pt idx="1">
                  <c:v>0.16033811294034342</c:v>
                </c:pt>
                <c:pt idx="2">
                  <c:v>9.7428748451053288E-2</c:v>
                </c:pt>
                <c:pt idx="3">
                  <c:v>6.2710214197203046E-2</c:v>
                </c:pt>
                <c:pt idx="4">
                  <c:v>2.1242697822623474E-2</c:v>
                </c:pt>
                <c:pt idx="5">
                  <c:v>1.8620552310143389E-2</c:v>
                </c:pt>
                <c:pt idx="6">
                  <c:v>2.7106567534076827E-3</c:v>
                </c:pt>
                <c:pt idx="7">
                  <c:v>2.2349088334218444E-3</c:v>
                </c:pt>
                <c:pt idx="8">
                  <c:v>1.327668613913967E-4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Oct.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1674668</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Oct.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4265071</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Oct.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0.39264715640138231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2855898691200656"/>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'III.5.4.Afil. SVDS mensual'!$B$4:$B$16</c:f>
              <c:numCache>
                <c:formatCode>#,##0</c:formatCode>
                <c:ptCount val="13"/>
                <c:pt idx="0">
                  <c:v>1924512</c:v>
                </c:pt>
                <c:pt idx="1">
                  <c:v>1895389</c:v>
                </c:pt>
                <c:pt idx="2">
                  <c:v>1910515</c:v>
                </c:pt>
                <c:pt idx="3">
                  <c:v>1924919</c:v>
                </c:pt>
                <c:pt idx="4">
                  <c:v>1861696</c:v>
                </c:pt>
                <c:pt idx="5">
                  <c:v>1903195</c:v>
                </c:pt>
                <c:pt idx="6">
                  <c:v>1962593</c:v>
                </c:pt>
                <c:pt idx="7">
                  <c:v>1569809</c:v>
                </c:pt>
                <c:pt idx="8">
                  <c:v>1460091</c:v>
                </c:pt>
                <c:pt idx="9">
                  <c:v>1444917</c:v>
                </c:pt>
                <c:pt idx="10">
                  <c:v>1619832</c:v>
                </c:pt>
                <c:pt idx="11">
                  <c:v>1674668</c:v>
                </c:pt>
                <c:pt idx="12">
                  <c:v>1674668</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'III.5.4.Afil. SVDS mensual'!$C$4:$C$16</c:f>
              <c:numCache>
                <c:formatCode>#,##0</c:formatCode>
                <c:ptCount val="13"/>
                <c:pt idx="0">
                  <c:v>4088442</c:v>
                </c:pt>
                <c:pt idx="1">
                  <c:v>4088442</c:v>
                </c:pt>
                <c:pt idx="2">
                  <c:v>4114942</c:v>
                </c:pt>
                <c:pt idx="3">
                  <c:v>4133143</c:v>
                </c:pt>
                <c:pt idx="4">
                  <c:v>4162253</c:v>
                </c:pt>
                <c:pt idx="5">
                  <c:v>4178809</c:v>
                </c:pt>
                <c:pt idx="6">
                  <c:v>4196136</c:v>
                </c:pt>
                <c:pt idx="7">
                  <c:v>4207086</c:v>
                </c:pt>
                <c:pt idx="8">
                  <c:v>4213223</c:v>
                </c:pt>
                <c:pt idx="9">
                  <c:v>4218344</c:v>
                </c:pt>
                <c:pt idx="10">
                  <c:v>4227358</c:v>
                </c:pt>
                <c:pt idx="11">
                  <c:v>4265071</c:v>
                </c:pt>
                <c:pt idx="12">
                  <c:v>4265071</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'III.5.4.Afil. SVDS mensual'!$D$4:$D$16</c:f>
              <c:numCache>
                <c:formatCode>0.0%</c:formatCode>
                <c:ptCount val="13"/>
                <c:pt idx="0">
                  <c:v>0.47072014229381265</c:v>
                </c:pt>
                <c:pt idx="1">
                  <c:v>0.46359689094280904</c:v>
                </c:pt>
                <c:pt idx="2">
                  <c:v>0.46428722446148696</c:v>
                </c:pt>
                <c:pt idx="3">
                  <c:v>0.46572765568479002</c:v>
                </c:pt>
                <c:pt idx="4">
                  <c:v>0.44728083564358051</c:v>
                </c:pt>
                <c:pt idx="5">
                  <c:v>0.45543957620460757</c:v>
                </c:pt>
                <c:pt idx="6">
                  <c:v>0.4677143448162786</c:v>
                </c:pt>
                <c:pt idx="7">
                  <c:v>0.37313451638497525</c:v>
                </c:pt>
                <c:pt idx="8">
                  <c:v>0.34654966043810165</c:v>
                </c:pt>
                <c:pt idx="9">
                  <c:v>0.3425318086908038</c:v>
                </c:pt>
                <c:pt idx="10">
                  <c:v>0.38317833502627408</c:v>
                </c:pt>
                <c:pt idx="11">
                  <c:v>0.46572765568479002</c:v>
                </c:pt>
                <c:pt idx="12">
                  <c:v>0.39264715640138231</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1674668</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73835427083E-2"/>
                  <c:y val="-1.38020795981049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0.7887546039431419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432813364521263E-2"/>
          <c:y val="0.12372575667198324"/>
          <c:w val="0.96241796540439373"/>
          <c:h val="0.6649056043913235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19457</c:v>
                </c:pt>
                <c:pt idx="1">
                  <c:v>179141</c:v>
                </c:pt>
                <c:pt idx="2">
                  <c:v>259152</c:v>
                </c:pt>
                <c:pt idx="3">
                  <c:v>246358</c:v>
                </c:pt>
                <c:pt idx="4">
                  <c:v>218753</c:v>
                </c:pt>
                <c:pt idx="5">
                  <c:v>198526</c:v>
                </c:pt>
                <c:pt idx="6">
                  <c:v>162848</c:v>
                </c:pt>
                <c:pt idx="7">
                  <c:v>137172</c:v>
                </c:pt>
                <c:pt idx="8">
                  <c:v>105319</c:v>
                </c:pt>
                <c:pt idx="9">
                  <c:v>147942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716851</c:v>
                </c:pt>
                <c:pt idx="1">
                  <c:v>526399</c:v>
                </c:pt>
                <c:pt idx="2">
                  <c:v>161147</c:v>
                </c:pt>
                <c:pt idx="3">
                  <c:v>119248</c:v>
                </c:pt>
                <c:pt idx="4">
                  <c:v>91150</c:v>
                </c:pt>
                <c:pt idx="5">
                  <c:v>24908</c:v>
                </c:pt>
                <c:pt idx="6">
                  <c:v>12055</c:v>
                </c:pt>
                <c:pt idx="7">
                  <c:v>13393</c:v>
                </c:pt>
                <c:pt idx="8">
                  <c:v>9517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Oct.20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5.1134441528142317E-2"/>
                  <c:y val="-3.811449010418423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5632</c:v>
                </c:pt>
                <c:pt idx="1">
                  <c:v>22541</c:v>
                </c:pt>
                <c:pt idx="2">
                  <c:v>492817</c:v>
                </c:pt>
                <c:pt idx="3">
                  <c:v>264249</c:v>
                </c:pt>
                <c:pt idx="4">
                  <c:v>14107</c:v>
                </c:pt>
                <c:pt idx="5">
                  <c:v>414931</c:v>
                </c:pt>
                <c:pt idx="6">
                  <c:v>316923</c:v>
                </c:pt>
                <c:pt idx="7">
                  <c:v>99133</c:v>
                </c:pt>
                <c:pt idx="8">
                  <c:v>30124</c:v>
                </c:pt>
                <c:pt idx="9">
                  <c:v>14211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Oct.2020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0.52211517134274199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Oct.2020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0.35349216809874029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Oct.2020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0.53289428113512649</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Oct.2020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0.46710571886487351</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2388502</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892421</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-1876569</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-782247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8459351404603012E-2"/>
          <c:y val="0.19272652399367157"/>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20236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402</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84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2238413809993183"/>
                  <c:y val="-0.1198479120241927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RD$ 20,398.00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20398</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RD$25,660.00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25660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548056019805213"/>
                  <c:y val="-0.1958467978304436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RD$30,545.0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Oct.20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30534</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3704</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5422</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731</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2866</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5518</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95</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1414</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2035</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5236</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116</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5030</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3052</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80</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4464</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33</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8.5687016395677822E-3"/>
                  <c:y val="-0.1208499462360476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14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615</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-2164</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2466</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15</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-3050</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-33</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-5</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-87</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388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Oct.2020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2123180</c:v>
                </c:pt>
                <c:pt idx="12">
                  <c:v>2123180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Oct.2020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2069255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Oct.2020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1.0624219331380289</c:v>
                </c:pt>
                <c:pt idx="12">
                  <c:v>0.97460177658041236</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15049</c:v>
                </c:pt>
                <c:pt idx="1">
                  <c:v>125992</c:v>
                </c:pt>
                <c:pt idx="2">
                  <c:v>177165</c:v>
                </c:pt>
                <c:pt idx="3">
                  <c:v>165192</c:v>
                </c:pt>
                <c:pt idx="4">
                  <c:v>143681</c:v>
                </c:pt>
                <c:pt idx="5">
                  <c:v>130925</c:v>
                </c:pt>
                <c:pt idx="6">
                  <c:v>108018</c:v>
                </c:pt>
                <c:pt idx="7">
                  <c:v>90567</c:v>
                </c:pt>
                <c:pt idx="8">
                  <c:v>70198</c:v>
                </c:pt>
                <c:pt idx="9">
                  <c:v>45646</c:v>
                </c:pt>
                <c:pt idx="10">
                  <c:v>29389</c:v>
                </c:pt>
                <c:pt idx="11">
                  <c:v>16259</c:v>
                </c:pt>
                <c:pt idx="12">
                  <c:v>7855</c:v>
                </c:pt>
                <c:pt idx="13">
                  <c:v>4105</c:v>
                </c:pt>
                <c:pt idx="14">
                  <c:v>2754</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-10657</c:v>
                </c:pt>
                <c:pt idx="1">
                  <c:v>-98248</c:v>
                </c:pt>
                <c:pt idx="2">
                  <c:v>-146252</c:v>
                </c:pt>
                <c:pt idx="3">
                  <c:v>-140533</c:v>
                </c:pt>
                <c:pt idx="4">
                  <c:v>-128007</c:v>
                </c:pt>
                <c:pt idx="5">
                  <c:v>-113856</c:v>
                </c:pt>
                <c:pt idx="6">
                  <c:v>-92103</c:v>
                </c:pt>
                <c:pt idx="7">
                  <c:v>-75960</c:v>
                </c:pt>
                <c:pt idx="8">
                  <c:v>-56477</c:v>
                </c:pt>
                <c:pt idx="9">
                  <c:v>-34339</c:v>
                </c:pt>
                <c:pt idx="10">
                  <c:v>-19850</c:v>
                </c:pt>
                <c:pt idx="11">
                  <c:v>-10424</c:v>
                </c:pt>
                <c:pt idx="12">
                  <c:v>-4976</c:v>
                </c:pt>
                <c:pt idx="13">
                  <c:v>-2845</c:v>
                </c:pt>
                <c:pt idx="14">
                  <c:v>-1926</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952906278417524E-3"/>
          <c:y val="0.233297331153607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'III.6.5.Afil. ARL x riesgo'!$B$5:$B$17</c:f>
              <c:numCache>
                <c:formatCode>#,##0</c:formatCode>
                <c:ptCount val="13"/>
                <c:pt idx="0">
                  <c:v>468886</c:v>
                </c:pt>
                <c:pt idx="1">
                  <c:v>458774</c:v>
                </c:pt>
                <c:pt idx="2">
                  <c:v>444788</c:v>
                </c:pt>
                <c:pt idx="3">
                  <c:v>433701</c:v>
                </c:pt>
                <c:pt idx="4">
                  <c:v>436478</c:v>
                </c:pt>
                <c:pt idx="5">
                  <c:v>431284</c:v>
                </c:pt>
                <c:pt idx="6">
                  <c:v>390074</c:v>
                </c:pt>
                <c:pt idx="7">
                  <c:v>377589</c:v>
                </c:pt>
                <c:pt idx="8">
                  <c:v>398599</c:v>
                </c:pt>
                <c:pt idx="9">
                  <c:v>400776</c:v>
                </c:pt>
                <c:pt idx="10">
                  <c:v>396777</c:v>
                </c:pt>
                <c:pt idx="11">
                  <c:v>398783</c:v>
                </c:pt>
                <c:pt idx="12">
                  <c:v>398783</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'III.6.5.Afil. ARL x riesgo'!$C$5:$C$17</c:f>
              <c:numCache>
                <c:formatCode>#,##0</c:formatCode>
                <c:ptCount val="13"/>
                <c:pt idx="0">
                  <c:v>947190</c:v>
                </c:pt>
                <c:pt idx="1">
                  <c:v>951341</c:v>
                </c:pt>
                <c:pt idx="2">
                  <c:v>950084</c:v>
                </c:pt>
                <c:pt idx="3">
                  <c:v>941969</c:v>
                </c:pt>
                <c:pt idx="4">
                  <c:v>942590</c:v>
                </c:pt>
                <c:pt idx="5">
                  <c:v>944761</c:v>
                </c:pt>
                <c:pt idx="6">
                  <c:v>898465</c:v>
                </c:pt>
                <c:pt idx="7">
                  <c:v>892589</c:v>
                </c:pt>
                <c:pt idx="8">
                  <c:v>917640</c:v>
                </c:pt>
                <c:pt idx="9">
                  <c:v>927287</c:v>
                </c:pt>
                <c:pt idx="10">
                  <c:v>832773</c:v>
                </c:pt>
                <c:pt idx="11">
                  <c:v>835158</c:v>
                </c:pt>
                <c:pt idx="12">
                  <c:v>835158</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'III.6.5.Afil. ARL x riesgo'!$D$5:$D$17</c:f>
              <c:numCache>
                <c:formatCode>#,##0</c:formatCode>
                <c:ptCount val="13"/>
                <c:pt idx="0">
                  <c:v>716257</c:v>
                </c:pt>
                <c:pt idx="1">
                  <c:v>715775</c:v>
                </c:pt>
                <c:pt idx="2">
                  <c:v>714561</c:v>
                </c:pt>
                <c:pt idx="3">
                  <c:v>717197</c:v>
                </c:pt>
                <c:pt idx="4">
                  <c:v>717017</c:v>
                </c:pt>
                <c:pt idx="5">
                  <c:v>717353</c:v>
                </c:pt>
                <c:pt idx="6">
                  <c:v>697541</c:v>
                </c:pt>
                <c:pt idx="7">
                  <c:v>698016</c:v>
                </c:pt>
                <c:pt idx="8">
                  <c:v>706889</c:v>
                </c:pt>
                <c:pt idx="9">
                  <c:v>711232</c:v>
                </c:pt>
                <c:pt idx="10">
                  <c:v>699386</c:v>
                </c:pt>
                <c:pt idx="11">
                  <c:v>703542</c:v>
                </c:pt>
                <c:pt idx="12">
                  <c:v>703542</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'III.6.5.Afil. ARL x riesgo'!$E$5:$E$17</c:f>
              <c:numCache>
                <c:formatCode>#,##0</c:formatCode>
                <c:ptCount val="13"/>
                <c:pt idx="0">
                  <c:v>148184</c:v>
                </c:pt>
                <c:pt idx="1">
                  <c:v>148807</c:v>
                </c:pt>
                <c:pt idx="2">
                  <c:v>146280</c:v>
                </c:pt>
                <c:pt idx="3">
                  <c:v>139931</c:v>
                </c:pt>
                <c:pt idx="4">
                  <c:v>142666</c:v>
                </c:pt>
                <c:pt idx="5">
                  <c:v>145353</c:v>
                </c:pt>
                <c:pt idx="6">
                  <c:v>252671</c:v>
                </c:pt>
                <c:pt idx="7">
                  <c:v>270285</c:v>
                </c:pt>
                <c:pt idx="8">
                  <c:v>215623</c:v>
                </c:pt>
                <c:pt idx="9">
                  <c:v>199456</c:v>
                </c:pt>
                <c:pt idx="10">
                  <c:v>132202</c:v>
                </c:pt>
                <c:pt idx="11">
                  <c:v>131772</c:v>
                </c:pt>
                <c:pt idx="12">
                  <c:v>131772</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0031852142638809"/>
          <c:w val="0.97172442508699275"/>
          <c:h val="0.69174627351371831"/>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1576.2677871987746</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111262253180.66002</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116156931529.12001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-4894678348.4599915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157033834546437"/>
          <c:y val="2.7068452357210435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202068700851866"/>
          <c:h val="0.6926855112011375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Oct.20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10477958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Oct.20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0.93042193908393223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978283536475748"/>
          <c:h val="0.6969101238019420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43252226215.190002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57572553686.999992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166699025635496"/>
          <c:y val="5.7550034302716963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314194378978757"/>
          <c:h val="0.7248381963451198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12326884471.329149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16408177800.794996</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30925341743.860851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41164375886.204994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100824779902.19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9.7584340356244623E-2"/>
          <c:y val="5.5234284097910008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5670102193547261"/>
          <c:w val="0.97247523543205738"/>
          <c:h val="0.65113894400616212"/>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891450052.61000001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8990443332.9799995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30925341743.860851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40807235129.450851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428431595126.95996</c:v>
                </c:pt>
                <c:pt idx="1">
                  <c:v>5592272005.71</c:v>
                </c:pt>
                <c:pt idx="2">
                  <c:v>20017768907.369999</c:v>
                </c:pt>
                <c:pt idx="3">
                  <c:v>2910525237.4299994</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518809298508622E-2"/>
          <c:y val="0.26638869211671728"/>
          <c:w val="0.88627839530861374"/>
          <c:h val="0.56210177534704397"/>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M'!$B$4:$B$16</c:f>
              <c:numCache>
                <c:formatCode>_(* #,##0.00_);_(* \(#,##0.00\);_(* "-"??_);_(@_)</c:formatCode>
                <c:ptCount val="13"/>
                <c:pt idx="0">
                  <c:v>4422160011.1599998</c:v>
                </c:pt>
                <c:pt idx="1">
                  <c:v>4682748606.7300005</c:v>
                </c:pt>
                <c:pt idx="2">
                  <c:v>5080158114.9099998</c:v>
                </c:pt>
                <c:pt idx="3">
                  <c:v>5031066374.6099997</c:v>
                </c:pt>
                <c:pt idx="4">
                  <c:v>5125768601.8600006</c:v>
                </c:pt>
                <c:pt idx="5">
                  <c:v>5075275385.3400002</c:v>
                </c:pt>
                <c:pt idx="6">
                  <c:v>4750098812.0199995</c:v>
                </c:pt>
                <c:pt idx="7">
                  <c:v>5030739015.4199991</c:v>
                </c:pt>
                <c:pt idx="8">
                  <c:v>5054940206.7200003</c:v>
                </c:pt>
                <c:pt idx="9">
                  <c:v>5003054956.1500006</c:v>
                </c:pt>
                <c:pt idx="10">
                  <c:v>4972341693.0199995</c:v>
                </c:pt>
                <c:pt idx="11">
                  <c:v>5011460872.4300003</c:v>
                </c:pt>
                <c:pt idx="12">
                  <c:v>5017555029.9300003</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M'!$C$4:$C$16</c:f>
              <c:numCache>
                <c:formatCode>_(* #,##0.00_);_(* \(#,##0.00\);_(* "-"??_);_(@_)</c:formatCode>
                <c:ptCount val="13"/>
                <c:pt idx="0">
                  <c:v>91228479.890000001</c:v>
                </c:pt>
                <c:pt idx="1">
                  <c:v>90206240</c:v>
                </c:pt>
                <c:pt idx="2">
                  <c:v>92573349.489999995</c:v>
                </c:pt>
                <c:pt idx="3">
                  <c:v>88784594.829999998</c:v>
                </c:pt>
                <c:pt idx="4">
                  <c:v>90815506.069999993</c:v>
                </c:pt>
                <c:pt idx="5">
                  <c:v>92395530.700000003</c:v>
                </c:pt>
                <c:pt idx="6">
                  <c:v>75145218.650000006</c:v>
                </c:pt>
                <c:pt idx="7">
                  <c:v>72784810.989999995</c:v>
                </c:pt>
                <c:pt idx="8">
                  <c:v>73625609</c:v>
                </c:pt>
                <c:pt idx="9">
                  <c:v>81743991.599999994</c:v>
                </c:pt>
                <c:pt idx="10">
                  <c:v>80442425.439999998</c:v>
                </c:pt>
                <c:pt idx="11">
                  <c:v>77013854.560000002</c:v>
                </c:pt>
                <c:pt idx="12">
                  <c:v>82675558.609999999</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M'!$D$4:$D$16</c:f>
              <c:numCache>
                <c:formatCode>_(* #,##0.00_);_(* \(#,##0.00\);_(* "-"??_);_(@_)</c:formatCode>
                <c:ptCount val="13"/>
                <c:pt idx="0">
                  <c:v>215328251.81</c:v>
                </c:pt>
                <c:pt idx="1">
                  <c:v>221363746.06999999</c:v>
                </c:pt>
                <c:pt idx="2">
                  <c:v>240849147.97999999</c:v>
                </c:pt>
                <c:pt idx="3">
                  <c:v>262233905</c:v>
                </c:pt>
                <c:pt idx="4">
                  <c:v>252538816.84</c:v>
                </c:pt>
                <c:pt idx="5">
                  <c:v>241647272.49000001</c:v>
                </c:pt>
                <c:pt idx="6">
                  <c:v>202363148.09</c:v>
                </c:pt>
                <c:pt idx="7">
                  <c:v>204574598.44999999</c:v>
                </c:pt>
                <c:pt idx="8">
                  <c:v>192274596.16999999</c:v>
                </c:pt>
                <c:pt idx="9">
                  <c:v>207919577.56</c:v>
                </c:pt>
                <c:pt idx="10">
                  <c:v>214107501.15000001</c:v>
                </c:pt>
                <c:pt idx="11">
                  <c:v>214905254.72999999</c:v>
                </c:pt>
                <c:pt idx="12">
                  <c:v>217265889.74000001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M'!$E$4:$E$16</c:f>
              <c:numCache>
                <c:formatCode>_(* #,##0.00_);_(* \(#,##0.00\);_(* "-"??_);_(@_)</c:formatCode>
                <c:ptCount val="13"/>
                <c:pt idx="0">
                  <c:v>32714381.75</c:v>
                </c:pt>
                <c:pt idx="1">
                  <c:v>33155378.149999999</c:v>
                </c:pt>
                <c:pt idx="2">
                  <c:v>32985920</c:v>
                </c:pt>
                <c:pt idx="3">
                  <c:v>35875372.310000002</c:v>
                </c:pt>
                <c:pt idx="4">
                  <c:v>33640751.710000001</c:v>
                </c:pt>
                <c:pt idx="5">
                  <c:v>33842789.210000001</c:v>
                </c:pt>
                <c:pt idx="6">
                  <c:v>29415917.93</c:v>
                </c:pt>
                <c:pt idx="7">
                  <c:v>29825472.84</c:v>
                </c:pt>
                <c:pt idx="8">
                  <c:v>28034838.129999999</c:v>
                </c:pt>
                <c:pt idx="9">
                  <c:v>30319127.739999998</c:v>
                </c:pt>
                <c:pt idx="10">
                  <c:v>30635487.640000001</c:v>
                </c:pt>
                <c:pt idx="11">
                  <c:v>30723324.109999999</c:v>
                </c:pt>
                <c:pt idx="12">
                  <c:v>31146652.530000001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f>'IV.2.3.Pagos_SFS M'!$F$4:$F$16</c:f>
              <c:numCache>
                <c:formatCode>_(* #,##0.00_);_(* \(#,##0.00\);_(* "-"??_);_(@_)</c:formatCode>
                <c:ptCount val="13"/>
                <c:pt idx="0">
                  <c:v>42992756.700000003</c:v>
                </c:pt>
                <c:pt idx="1">
                  <c:v>42591694.700000003</c:v>
                </c:pt>
                <c:pt idx="2">
                  <c:v>45937138.700000003</c:v>
                </c:pt>
                <c:pt idx="3">
                  <c:v>62409902.340000004</c:v>
                </c:pt>
                <c:pt idx="4">
                  <c:v>64814207.700000003</c:v>
                </c:pt>
                <c:pt idx="5">
                  <c:v>65234833.700000003</c:v>
                </c:pt>
                <c:pt idx="6">
                  <c:v>429564.79</c:v>
                </c:pt>
                <c:pt idx="7">
                  <c:v>6012526.8200000003</c:v>
                </c:pt>
                <c:pt idx="8">
                  <c:v>0</c:v>
                </c:pt>
                <c:pt idx="9">
                  <c:v>0</c:v>
                </c:pt>
                <c:pt idx="10">
                  <c:v>0</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43757</c:v>
                      </c:pt>
                      <c:pt idx="1">
                        <c:v>43788</c:v>
                      </c:pt>
                      <c:pt idx="2">
                        <c:v>43818</c:v>
                      </c:pt>
                      <c:pt idx="3">
                        <c:v>43849</c:v>
                      </c:pt>
                      <c:pt idx="4">
                        <c:v>43880</c:v>
                      </c:pt>
                      <c:pt idx="5">
                        <c:v>43909</c:v>
                      </c:pt>
                      <c:pt idx="6">
                        <c:v>43940</c:v>
                      </c:pt>
                      <c:pt idx="7">
                        <c:v>43970</c:v>
                      </c:pt>
                      <c:pt idx="8">
                        <c:v>44001</c:v>
                      </c:pt>
                      <c:pt idx="9">
                        <c:v>44031</c:v>
                      </c:pt>
                      <c:pt idx="10">
                        <c:v>44062</c:v>
                      </c:pt>
                      <c:pt idx="11">
                        <c:v>44093</c:v>
                      </c:pt>
                      <c:pt idx="12">
                        <c:v>44123</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8.9475015032756594E-2"/>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141274990899.51001</c:v>
                </c:pt>
                <c:pt idx="1">
                  <c:v>81231244868.490005</c:v>
                </c:pt>
                <c:pt idx="2">
                  <c:v>63268877608.549995</c:v>
                </c:pt>
                <c:pt idx="3">
                  <c:v>45542769923.439995</c:v>
                </c:pt>
                <c:pt idx="4">
                  <c:v>15490633522.299999</c:v>
                </c:pt>
                <c:pt idx="5">
                  <c:v>16884053088.610001</c:v>
                </c:pt>
                <c:pt idx="6">
                  <c:v>14759506053.930004</c:v>
                </c:pt>
                <c:pt idx="7">
                  <c:v>7747417254.8500004</c:v>
                </c:pt>
                <c:pt idx="8">
                  <c:v>6783671832.0600004</c:v>
                </c:pt>
                <c:pt idx="9">
                  <c:v>5606828289.3200006</c:v>
                </c:pt>
                <c:pt idx="10">
                  <c:v>4304731236.0600004</c:v>
                </c:pt>
                <c:pt idx="11">
                  <c:v>4436514671.46</c:v>
                </c:pt>
                <c:pt idx="12">
                  <c:v>3119370268.7700005</c:v>
                </c:pt>
                <c:pt idx="13">
                  <c:v>4117533751.0299997</c:v>
                </c:pt>
                <c:pt idx="14">
                  <c:v>3608231280.9399996</c:v>
                </c:pt>
                <c:pt idx="15">
                  <c:v>3669536574.4099998</c:v>
                </c:pt>
                <c:pt idx="16">
                  <c:v>3090839138.7599998</c:v>
                </c:pt>
                <c:pt idx="17">
                  <c:v>2163231786.7200003</c:v>
                </c:pt>
                <c:pt idx="18">
                  <c:v>2523945823.3200002</c:v>
                </c:pt>
                <c:pt idx="19">
                  <c:v>1604309375.4899991</c:v>
                </c:pt>
                <c:pt idx="20">
                  <c:v>1020504164.2499999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1603415225.8</c:v>
                </c:pt>
                <c:pt idx="1">
                  <c:v>1417720085.1300001</c:v>
                </c:pt>
                <c:pt idx="2">
                  <c:v>715730514.17999995</c:v>
                </c:pt>
                <c:pt idx="3">
                  <c:v>411915040.31</c:v>
                </c:pt>
                <c:pt idx="4">
                  <c:v>223146724.31</c:v>
                </c:pt>
                <c:pt idx="5">
                  <c:v>163130581.91</c:v>
                </c:pt>
                <c:pt idx="6">
                  <c:v>90909470.069999993</c:v>
                </c:pt>
                <c:pt idx="7">
                  <c:v>95266048</c:v>
                </c:pt>
                <c:pt idx="8">
                  <c:v>69871252.400000006</c:v>
                </c:pt>
                <c:pt idx="9">
                  <c:v>73067217.420000002</c:v>
                </c:pt>
                <c:pt idx="10">
                  <c:v>47258066.670000002</c:v>
                </c:pt>
                <c:pt idx="11">
                  <c:v>43257016.859999999</c:v>
                </c:pt>
                <c:pt idx="12">
                  <c:v>39285846.68</c:v>
                </c:pt>
                <c:pt idx="13">
                  <c:v>39786679.559999995</c:v>
                </c:pt>
                <c:pt idx="14">
                  <c:v>18074822.379999999</c:v>
                </c:pt>
                <c:pt idx="15">
                  <c:v>9005772.6600000001</c:v>
                </c:pt>
                <c:pt idx="16">
                  <c:v>39390334.200000003</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57931933338696"/>
          <c:y val="0.2259290866998401"/>
          <c:w val="0.64115437972235012"/>
          <c:h val="0.57744993279291223"/>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11"/>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6.1669191519146793E-2"/>
                  <c:y val="0.2203022074709393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5700303155032269E-2"/>
                  <c:y val="2.141481778345586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7.6540262895688918E-3"/>
                  <c:y val="-3.98152405209558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4.4494108323773839E-2"/>
                  <c:y val="-9.654493976295777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5.0296568908069425E-2"/>
                  <c:y val="-3.28718838875575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74243340</c:v>
                </c:pt>
                <c:pt idx="1">
                  <c:v>1448323217.0699999</c:v>
                </c:pt>
                <c:pt idx="2">
                  <c:v>1025995645.3200001</c:v>
                </c:pt>
                <c:pt idx="3">
                  <c:v>54454293.530000001</c:v>
                </c:pt>
                <c:pt idx="4">
                  <c:v>41630301.5</c:v>
                </c:pt>
                <c:pt idx="5">
                  <c:v>33971199.060000002</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5019796232960186"/>
          <c:y val="0.32392346325292803"/>
          <c:w val="0.66225934724251689"/>
          <c:h val="0.57662504677946891"/>
        </c:manualLayout>
      </c:layout>
      <c:pie3DChart>
        <c:varyColors val="1"/>
        <c:ser>
          <c:idx val="0"/>
          <c:order val="0"/>
          <c:explosion val="2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2678617996.48</c:v>
                </c:pt>
                <c:pt idx="1">
                  <c:v>1641564295.0599999</c:v>
                </c:pt>
                <c:pt idx="2">
                  <c:v>102885418.28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Oct.2020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8990443332.9799995</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Oct.2020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9376833796.9599991</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Oct.2020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-386390463.97999954</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4183727</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5466882</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0.42914765345337669</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0.56076784694759074</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Oct.2020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1.0084499599032591E-2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'IV.2.10.Saldos RS mensual'!$B$3:$B$15</c:f>
              <c:numCache>
                <c:formatCode>_(* #,##0.00_);_(* \(#,##0.00\);_(* "-"??_);_(@_)</c:formatCode>
                <c:ptCount val="13"/>
                <c:pt idx="0">
                  <c:v>845044333</c:v>
                </c:pt>
                <c:pt idx="1">
                  <c:v>845044333</c:v>
                </c:pt>
                <c:pt idx="2">
                  <c:v>845044333</c:v>
                </c:pt>
                <c:pt idx="3">
                  <c:v>845044333.34000003</c:v>
                </c:pt>
                <c:pt idx="4">
                  <c:v>905044333</c:v>
                </c:pt>
                <c:pt idx="5">
                  <c:v>905044333.33000004</c:v>
                </c:pt>
                <c:pt idx="6">
                  <c:v>905044333.33000004</c:v>
                </c:pt>
                <c:pt idx="7">
                  <c:v>905044333.33000004</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'IV.2.10.Saldos RS mensual'!$C$3:$C$15</c:f>
              <c:numCache>
                <c:formatCode>_(* #,##0.00_);_(* \(#,##0.00\);_(* "-"??_);_(@_)</c:formatCode>
                <c:ptCount val="13"/>
                <c:pt idx="0">
                  <c:v>844813604.75</c:v>
                </c:pt>
                <c:pt idx="1">
                  <c:v>845141855.75</c:v>
                </c:pt>
                <c:pt idx="2">
                  <c:v>847743414.70999992</c:v>
                </c:pt>
                <c:pt idx="3">
                  <c:v>860217858.2299999</c:v>
                </c:pt>
                <c:pt idx="4">
                  <c:v>860005061.02999997</c:v>
                </c:pt>
                <c:pt idx="5">
                  <c:v>861398656.30999994</c:v>
                </c:pt>
                <c:pt idx="6">
                  <c:v>926406260.49000001</c:v>
                </c:pt>
                <c:pt idx="7">
                  <c:v>927395356.80999994</c:v>
                </c:pt>
                <c:pt idx="8">
                  <c:v>927568886.75</c:v>
                </c:pt>
                <c:pt idx="9">
                  <c:v>928328232.3499999</c:v>
                </c:pt>
                <c:pt idx="10">
                  <c:v>928889223.25</c:v>
                </c:pt>
                <c:pt idx="11">
                  <c:v>980085179.76999998</c:v>
                </c:pt>
                <c:pt idx="12">
                  <c:v>1176539081.97</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Oct. 19</c:v>
                </c:pt>
                <c:pt idx="1">
                  <c:v>Nov. 19</c:v>
                </c:pt>
                <c:pt idx="2">
                  <c:v>Dic. 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'IV.2.10.Saldos RS mensual'!$D$3:$D$15</c:f>
              <c:numCache>
                <c:formatCode>General</c:formatCode>
                <c:ptCount val="13"/>
                <c:pt idx="0">
                  <c:v>230728.25</c:v>
                </c:pt>
                <c:pt idx="1">
                  <c:v>-97522.75</c:v>
                </c:pt>
                <c:pt idx="2">
                  <c:v>-2699081.7099999189</c:v>
                </c:pt>
                <c:pt idx="3">
                  <c:v>-15173524.889999866</c:v>
                </c:pt>
                <c:pt idx="4">
                  <c:v>45039271.970000029</c:v>
                </c:pt>
                <c:pt idx="5">
                  <c:v>43645677.0200001</c:v>
                </c:pt>
                <c:pt idx="6">
                  <c:v>-21361927.159999967</c:v>
                </c:pt>
                <c:pt idx="7">
                  <c:v>-22351023.4799999</c:v>
                </c:pt>
                <c:pt idx="8">
                  <c:v>-22524553.419999957</c:v>
                </c:pt>
                <c:pt idx="9">
                  <c:v>-23283899.019999862</c:v>
                </c:pt>
                <c:pt idx="10">
                  <c:v>-23844889.919999957</c:v>
                </c:pt>
                <c:pt idx="11">
                  <c:v>-75040846.439999938</c:v>
                </c:pt>
                <c:pt idx="12">
                  <c:v>-271494748.63999999</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20898184162893793"/>
          <c:w val="0.80944842746785117"/>
          <c:h val="0.65970006864313369"/>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 - Oct.2020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834654013.17000008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937709433323821E-2"/>
          <c:y val="0.31193921812405029"/>
          <c:w val="0.91741159714364195"/>
          <c:h val="0.5793378919740296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Pens.Mens.'!$B$8:$B$20</c:f>
              <c:numCache>
                <c:formatCode>#,##0.00</c:formatCode>
                <c:ptCount val="13"/>
                <c:pt idx="0">
                  <c:v>7834551.3200000003</c:v>
                </c:pt>
                <c:pt idx="1">
                  <c:v>7772504.04</c:v>
                </c:pt>
                <c:pt idx="2">
                  <c:v>7698191.5999999996</c:v>
                </c:pt>
                <c:pt idx="3">
                  <c:v>7637587.2800000003</c:v>
                </c:pt>
                <c:pt idx="4">
                  <c:v>7560388.9199999999</c:v>
                </c:pt>
                <c:pt idx="5">
                  <c:v>7527200.8399999999</c:v>
                </c:pt>
                <c:pt idx="6">
                  <c:v>7486076.4800000004</c:v>
                </c:pt>
                <c:pt idx="7">
                  <c:v>7447838.4000000004</c:v>
                </c:pt>
                <c:pt idx="8">
                  <c:v>7422586.2400000002</c:v>
                </c:pt>
                <c:pt idx="9">
                  <c:v>7398777.4000000004</c:v>
                </c:pt>
                <c:pt idx="10">
                  <c:v>7276847.2800000003</c:v>
                </c:pt>
                <c:pt idx="11">
                  <c:v>7220571.8399999999</c:v>
                </c:pt>
                <c:pt idx="12">
                  <c:v>7150588.2800000003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Pens.Mens.'!$C$8:$C$20</c:f>
              <c:numCache>
                <c:formatCode>#,##0.00</c:formatCode>
                <c:ptCount val="13"/>
                <c:pt idx="0">
                  <c:v>6154372.0800000001</c:v>
                </c:pt>
                <c:pt idx="1">
                  <c:v>6147965.2800000003</c:v>
                </c:pt>
                <c:pt idx="2">
                  <c:v>6153090.7199999997</c:v>
                </c:pt>
                <c:pt idx="3">
                  <c:v>6146683.9199999999</c:v>
                </c:pt>
                <c:pt idx="4">
                  <c:v>6123619.4400000004</c:v>
                </c:pt>
                <c:pt idx="5">
                  <c:v>6133870.3200000003</c:v>
                </c:pt>
                <c:pt idx="6">
                  <c:v>6117212.6399999997</c:v>
                </c:pt>
                <c:pt idx="7">
                  <c:v>6106961.7599999998</c:v>
                </c:pt>
                <c:pt idx="8">
                  <c:v>6094148.1600000001</c:v>
                </c:pt>
                <c:pt idx="9">
                  <c:v>6089022.7199999997</c:v>
                </c:pt>
                <c:pt idx="10">
                  <c:v>6089022.7199999997</c:v>
                </c:pt>
                <c:pt idx="11">
                  <c:v>6085178.6399999997</c:v>
                </c:pt>
                <c:pt idx="12">
                  <c:v>6074927.7599999998</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Pens.Mens.'!$D$8:$D$20</c:f>
              <c:numCache>
                <c:formatCode>#,##0.00</c:formatCode>
                <c:ptCount val="13"/>
                <c:pt idx="0">
                  <c:v>10960753.439999999</c:v>
                </c:pt>
                <c:pt idx="1">
                  <c:v>10892841.359999999</c:v>
                </c:pt>
                <c:pt idx="2">
                  <c:v>10849275.119999999</c:v>
                </c:pt>
                <c:pt idx="3">
                  <c:v>92337045.450000003</c:v>
                </c:pt>
                <c:pt idx="4">
                  <c:v>10731390</c:v>
                </c:pt>
                <c:pt idx="5">
                  <c:v>10708325.52</c:v>
                </c:pt>
                <c:pt idx="6">
                  <c:v>10675010.16</c:v>
                </c:pt>
                <c:pt idx="7">
                  <c:v>10636569.359999999</c:v>
                </c:pt>
                <c:pt idx="8">
                  <c:v>10608379.439999999</c:v>
                </c:pt>
                <c:pt idx="9">
                  <c:v>10563531.84</c:v>
                </c:pt>
                <c:pt idx="10">
                  <c:v>10466148.48</c:v>
                </c:pt>
                <c:pt idx="11">
                  <c:v>10394392.32</c:v>
                </c:pt>
                <c:pt idx="12">
                  <c:v>10311103.92</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Pens.Mens.'!$F$8:$F$20</c:f>
              <c:numCache>
                <c:formatCode>_(* #,##0.00_);_(* \(#,##0.00\);_(* "-"??_);_(@_)</c:formatCode>
                <c:ptCount val="13"/>
                <c:pt idx="0">
                  <c:v>14799000</c:v>
                </c:pt>
                <c:pt idx="1">
                  <c:v>9081800</c:v>
                </c:pt>
                <c:pt idx="2">
                  <c:v>20132200</c:v>
                </c:pt>
                <c:pt idx="3">
                  <c:v>24772200</c:v>
                </c:pt>
                <c:pt idx="4">
                  <c:v>14588400</c:v>
                </c:pt>
                <c:pt idx="5">
                  <c:v>14635000</c:v>
                </c:pt>
                <c:pt idx="6">
                  <c:v>15844300</c:v>
                </c:pt>
                <c:pt idx="7">
                  <c:v>0</c:v>
                </c:pt>
                <c:pt idx="8">
                  <c:v>33898000</c:v>
                </c:pt>
                <c:pt idx="9">
                  <c:v>18351000</c:v>
                </c:pt>
                <c:pt idx="10">
                  <c:v>17933000</c:v>
                </c:pt>
                <c:pt idx="11">
                  <c:v>18409500</c:v>
                </c:pt>
                <c:pt idx="12">
                  <c:v>18019000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Pens.Mens.'!$G$8:$G$20</c:f>
              <c:numCache>
                <c:formatCode>_(* #,##0.00_);_(* \(#,##0.00\);_(* "-"??_);_(@_)</c:formatCode>
                <c:ptCount val="13"/>
                <c:pt idx="0">
                  <c:v>6400800</c:v>
                </c:pt>
                <c:pt idx="1">
                  <c:v>0</c:v>
                </c:pt>
                <c:pt idx="2">
                  <c:v>13270800</c:v>
                </c:pt>
                <c:pt idx="3">
                  <c:v>74605545.459999993</c:v>
                </c:pt>
                <c:pt idx="4">
                  <c:v>6646800</c:v>
                </c:pt>
                <c:pt idx="5">
                  <c:v>6649200</c:v>
                </c:pt>
                <c:pt idx="6">
                  <c:v>6646800</c:v>
                </c:pt>
                <c:pt idx="7">
                  <c:v>0</c:v>
                </c:pt>
                <c:pt idx="8">
                  <c:v>13286400</c:v>
                </c:pt>
                <c:pt idx="9">
                  <c:v>7173600</c:v>
                </c:pt>
                <c:pt idx="10">
                  <c:v>7164000</c:v>
                </c:pt>
                <c:pt idx="11">
                  <c:v>7311600</c:v>
                </c:pt>
                <c:pt idx="12">
                  <c:v>7112400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Pens.Mens.'!$H$8:$H$20</c:f>
              <c:numCache>
                <c:formatCode>_(* #,##0.00_);_(* \(#,##0.00\);_(* "-"??_);_(@_)</c:formatCode>
                <c:ptCount val="13"/>
                <c:pt idx="0">
                  <c:v>16888900</c:v>
                </c:pt>
                <c:pt idx="1">
                  <c:v>0</c:v>
                </c:pt>
                <c:pt idx="2">
                  <c:v>33759600</c:v>
                </c:pt>
                <c:pt idx="3">
                  <c:v>1792967.77</c:v>
                </c:pt>
                <c:pt idx="4">
                  <c:v>16825200</c:v>
                </c:pt>
                <c:pt idx="5">
                  <c:v>33814200</c:v>
                </c:pt>
                <c:pt idx="6">
                  <c:v>16919700</c:v>
                </c:pt>
                <c:pt idx="7">
                  <c:v>16926700</c:v>
                </c:pt>
                <c:pt idx="8">
                  <c:v>16947700</c:v>
                </c:pt>
                <c:pt idx="9">
                  <c:v>16910600</c:v>
                </c:pt>
                <c:pt idx="10">
                  <c:v>16883300</c:v>
                </c:pt>
                <c:pt idx="11">
                  <c:v>17976000</c:v>
                </c:pt>
                <c:pt idx="12">
                  <c:v>16895200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'IV.2.12.Pagos.SFS Pens.Mens.'!$I$8:$I$20</c:f>
              <c:numCache>
                <c:formatCode>_(* #,##0.00_);_(* \(#,##0.00\);_(* "-"??_);_(@_)</c:formatCode>
                <c:ptCount val="13"/>
                <c:pt idx="0">
                  <c:v>7302000</c:v>
                </c:pt>
                <c:pt idx="1">
                  <c:v>0</c:v>
                </c:pt>
                <c:pt idx="2">
                  <c:v>24314400</c:v>
                </c:pt>
                <c:pt idx="3">
                  <c:v>26864155.25</c:v>
                </c:pt>
                <c:pt idx="4">
                  <c:v>12762000</c:v>
                </c:pt>
                <c:pt idx="5">
                  <c:v>12790800</c:v>
                </c:pt>
                <c:pt idx="6">
                  <c:v>12858000</c:v>
                </c:pt>
                <c:pt idx="7">
                  <c:v>0</c:v>
                </c:pt>
                <c:pt idx="8">
                  <c:v>25774800</c:v>
                </c:pt>
                <c:pt idx="9">
                  <c:v>14304000</c:v>
                </c:pt>
                <c:pt idx="10">
                  <c:v>0</c:v>
                </c:pt>
                <c:pt idx="11">
                  <c:v>32618651.850000001</c:v>
                </c:pt>
                <c:pt idx="12">
                  <c:v>14053200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7.8499941705176574E-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69662225661028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47600847482.989998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38500975323.190002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1598389469.4000001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4019849008.0300002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144472739.61000001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740692801.95000005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318339618.18000001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1819061763.6300001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Oct. 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143285436995.55002</c:v>
                </c:pt>
                <c:pt idx="1">
                  <c:v>104044988372.92001</c:v>
                </c:pt>
                <c:pt idx="2">
                  <c:v>85223430143.389999</c:v>
                </c:pt>
                <c:pt idx="3">
                  <c:v>86898675659.949997</c:v>
                </c:pt>
                <c:pt idx="4">
                  <c:v>70712374835.729996</c:v>
                </c:pt>
                <c:pt idx="5">
                  <c:v>19941311606.529999</c:v>
                </c:pt>
                <c:pt idx="6">
                  <c:v>3712430093.5199995</c:v>
                </c:pt>
                <c:pt idx="7">
                  <c:v>3636575629.749999</c:v>
                </c:pt>
                <c:pt idx="8">
                  <c:v>3544868832.059999</c:v>
                </c:pt>
                <c:pt idx="9">
                  <c:v>2440243994.6499996</c:v>
                </c:pt>
                <c:pt idx="10">
                  <c:v>1747083169.0999994</c:v>
                </c:pt>
                <c:pt idx="11">
                  <c:v>1601455956</c:v>
                </c:pt>
                <c:pt idx="12">
                  <c:v>515363897.99000001</c:v>
                </c:pt>
                <c:pt idx="13">
                  <c:v>306036609.83999997</c:v>
                </c:pt>
                <c:pt idx="14">
                  <c:v>153030149.16</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9920600624984069"/>
          <c:w val="0.88373571853388355"/>
          <c:h val="0.632647430049128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801465.20741200005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Ene-Sep.2020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0.15511397849904754</c:v>
                </c:pt>
                <c:pt idx="15">
                  <c:v>0.17567380677335109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8280169831840218"/>
                  <c:y val="-1.10699793857035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3.3271654661491422E-2"/>
                  <c:y val="-5.473421398159329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229213479429.42996</c:v>
                </c:pt>
                <c:pt idx="1">
                  <c:v>10136343687.780001</c:v>
                </c:pt>
                <c:pt idx="2">
                  <c:v>80738330271.050018</c:v>
                </c:pt>
                <c:pt idx="3">
                  <c:v>508279157.65000004</c:v>
                </c:pt>
                <c:pt idx="4">
                  <c:v>32513103906.940002</c:v>
                </c:pt>
                <c:pt idx="5">
                  <c:v>290807819631.46814</c:v>
                </c:pt>
                <c:pt idx="6">
                  <c:v>37129213286.979996</c:v>
                </c:pt>
                <c:pt idx="7">
                  <c:v>4532096337.9099998</c:v>
                </c:pt>
                <c:pt idx="8">
                  <c:v>583330416.75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Oct-20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9.9199999999999997E-2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Oct-20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4.8899999999999999E-2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2.4668185643809881E-3"/>
                  <c:y val="-1.827810778829001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Oct-20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5.0299999999999997E-2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44105</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9.9199999999999997E-2</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44105</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9.9400000000000002E-2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4296835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4765685</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98313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0.46904413605181972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0.52022397963154665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Oct.2020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1.073188431663365E-2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 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4456369739.3699999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 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193918839.90000001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 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4931016.2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'IV.4.3.Pagos_ARL M'!$B$5:$B$17</c:f>
              <c:numCache>
                <c:formatCode>_(* #,##0.00_);_(* \(#,##0.00\);_(* "-"??_);_(@_)</c:formatCode>
                <c:ptCount val="13"/>
                <c:pt idx="0">
                  <c:v>475932256.13</c:v>
                </c:pt>
                <c:pt idx="1">
                  <c:v>473884811.80000001</c:v>
                </c:pt>
                <c:pt idx="2">
                  <c:v>513968857.92000002</c:v>
                </c:pt>
                <c:pt idx="3">
                  <c:v>484745827.23000002</c:v>
                </c:pt>
                <c:pt idx="4">
                  <c:v>478987710.42000002</c:v>
                </c:pt>
                <c:pt idx="5">
                  <c:v>503037705.75</c:v>
                </c:pt>
                <c:pt idx="6">
                  <c:v>420739101.52999997</c:v>
                </c:pt>
                <c:pt idx="7">
                  <c:v>421264673.02999997</c:v>
                </c:pt>
                <c:pt idx="8">
                  <c:v>398130468.42000002</c:v>
                </c:pt>
                <c:pt idx="9">
                  <c:v>431530494.44999999</c:v>
                </c:pt>
                <c:pt idx="10">
                  <c:v>435149158.42000002</c:v>
                </c:pt>
                <c:pt idx="11">
                  <c:v>438532772.93000001</c:v>
                </c:pt>
                <c:pt idx="12">
                  <c:v>444251827.19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'IV.4.3.Pagos_ARL M'!$D$5:$D$17</c:f>
              <c:numCache>
                <c:formatCode>_(* #,##0.00_);_(* \(#,##0.00\);_(* "-"??_);_(@_)</c:formatCode>
                <c:ptCount val="13"/>
                <c:pt idx="0">
                  <c:v>20710438.300000001</c:v>
                </c:pt>
                <c:pt idx="1">
                  <c:v>20621320.82</c:v>
                </c:pt>
                <c:pt idx="2">
                  <c:v>22365782.550000001</c:v>
                </c:pt>
                <c:pt idx="3">
                  <c:v>21094089.91</c:v>
                </c:pt>
                <c:pt idx="4">
                  <c:v>20843392.309999999</c:v>
                </c:pt>
                <c:pt idx="5">
                  <c:v>21889650.23</c:v>
                </c:pt>
                <c:pt idx="6">
                  <c:v>18308355.489999998</c:v>
                </c:pt>
                <c:pt idx="7">
                  <c:v>18331284.600000001</c:v>
                </c:pt>
                <c:pt idx="8">
                  <c:v>17324578.66</c:v>
                </c:pt>
                <c:pt idx="9">
                  <c:v>18777934.789999999</c:v>
                </c:pt>
                <c:pt idx="10">
                  <c:v>18935454.800000001</c:v>
                </c:pt>
                <c:pt idx="11">
                  <c:v>19082600.93</c:v>
                </c:pt>
                <c:pt idx="12">
                  <c:v>19331498.02</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'IV.4.3.Pagos_ARL M'!$F$5:$F$17</c:f>
              <c:numCache>
                <c:formatCode>_(* #,##0.00_);_(* \(#,##0.00\);_(* "-"??_);_(@_)</c:formatCode>
                <c:ptCount val="13"/>
                <c:pt idx="0">
                  <c:v>1788076.66</c:v>
                </c:pt>
                <c:pt idx="1">
                  <c:v>1583290.51</c:v>
                </c:pt>
                <c:pt idx="2">
                  <c:v>1700620.36</c:v>
                </c:pt>
                <c:pt idx="3">
                  <c:v>2309927.4700000002</c:v>
                </c:pt>
                <c:pt idx="4">
                  <c:v>1018710.7</c:v>
                </c:pt>
                <c:pt idx="5">
                  <c:v>286150.38</c:v>
                </c:pt>
                <c:pt idx="6">
                  <c:v>70014.11</c:v>
                </c:pt>
                <c:pt idx="7">
                  <c:v>6693.75</c:v>
                </c:pt>
                <c:pt idx="8">
                  <c:v>5452.03</c:v>
                </c:pt>
                <c:pt idx="9">
                  <c:v>2435.19</c:v>
                </c:pt>
                <c:pt idx="10">
                  <c:v>419469.49</c:v>
                </c:pt>
                <c:pt idx="11">
                  <c:v>447784.06</c:v>
                </c:pt>
                <c:pt idx="12">
                  <c:v>364379.02</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6562577195476295"/>
          <c:w val="0.89384873763162442"/>
          <c:h val="0.59953446597233961"/>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201608582.70999998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20874</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16592</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107106</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'V.2.4.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425638962.95999998</c:v>
                </c:pt>
              </c:numCache>
            </c:numRef>
          </c:val>
          <c:extLst>
            <c:ext xmlns:c16="http://schemas.microsoft.com/office/drawing/2014/chart" uri="{C3380CC4-5D6E-409C-BE32-E72D297353CC}">
              <c16:uniqueId val="{0000000D-A8B4-4D84-86B1-EC0F4277E739}"/>
            </c:ext>
          </c:extLst>
        </c:ser>
        <c:ser>
          <c:idx val="2"/>
          <c:order val="1"/>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'V.2.4.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639378348.21000004</c:v>
                </c:pt>
              </c:numCache>
            </c:numRef>
          </c:val>
          <c:extLst>
            <c:ext xmlns:c16="http://schemas.microsoft.com/office/drawing/2014/chart" uri="{C3380CC4-5D6E-409C-BE32-E72D297353CC}">
              <c16:uniqueId val="{00000013-A8B4-4D84-86B1-EC0F4277E739}"/>
            </c:ext>
          </c:extLst>
        </c:ser>
        <c:ser>
          <c:idx val="0"/>
          <c:order val="2"/>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'V.2.4.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1275525396.5999999</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528</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417</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Ene-Oct.2020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9.3108764320887105E-2"/>
          <c:w val="0.68196127096817571"/>
          <c:h val="0.81147172010067325"/>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11417.93</c:v>
                </c:pt>
                <c:pt idx="1">
                  <c:v>12474.7</c:v>
                </c:pt>
                <c:pt idx="2">
                  <c:v>22218.080000000002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567823678559304"/>
          <c:h val="0.56358349737532809"/>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0.80041082870895541</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1.1451942494416287E-2"/>
                  <c:y val="-8.33333333333340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0.19958917129104456</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13446</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1330</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7540</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1384</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1187</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0931554067555763"/>
                  <c:y val="-8.6914099735151528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4205</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717</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2808</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Oct.2020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4790314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Oct.2020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4860295</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Oct.2020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9650609</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122696</c:v>
                </c:pt>
                <c:pt idx="1">
                  <c:v>81411</c:v>
                </c:pt>
                <c:pt idx="2">
                  <c:v>29532</c:v>
                </c:pt>
                <c:pt idx="3">
                  <c:v>39362</c:v>
                </c:pt>
                <c:pt idx="4">
                  <c:v>23956</c:v>
                </c:pt>
                <c:pt idx="5">
                  <c:v>14650</c:v>
                </c:pt>
                <c:pt idx="6">
                  <c:v>12664</c:v>
                </c:pt>
                <c:pt idx="7">
                  <c:v>11702</c:v>
                </c:pt>
                <c:pt idx="8">
                  <c:v>7559</c:v>
                </c:pt>
                <c:pt idx="9">
                  <c:v>9578</c:v>
                </c:pt>
                <c:pt idx="10">
                  <c:v>6686</c:v>
                </c:pt>
                <c:pt idx="11">
                  <c:v>7532</c:v>
                </c:pt>
                <c:pt idx="12">
                  <c:v>5317</c:v>
                </c:pt>
                <c:pt idx="13">
                  <c:v>4051</c:v>
                </c:pt>
                <c:pt idx="14">
                  <c:v>3382</c:v>
                </c:pt>
                <c:pt idx="15">
                  <c:v>4200</c:v>
                </c:pt>
                <c:pt idx="16">
                  <c:v>2875</c:v>
                </c:pt>
                <c:pt idx="17">
                  <c:v>2181</c:v>
                </c:pt>
                <c:pt idx="18">
                  <c:v>2109</c:v>
                </c:pt>
                <c:pt idx="19">
                  <c:v>2803</c:v>
                </c:pt>
                <c:pt idx="20">
                  <c:v>2925</c:v>
                </c:pt>
                <c:pt idx="21">
                  <c:v>2017</c:v>
                </c:pt>
                <c:pt idx="22">
                  <c:v>1785</c:v>
                </c:pt>
                <c:pt idx="23">
                  <c:v>2111</c:v>
                </c:pt>
                <c:pt idx="24">
                  <c:v>1814</c:v>
                </c:pt>
                <c:pt idx="25">
                  <c:v>1378</c:v>
                </c:pt>
                <c:pt idx="26">
                  <c:v>2301</c:v>
                </c:pt>
                <c:pt idx="27">
                  <c:v>839</c:v>
                </c:pt>
                <c:pt idx="28">
                  <c:v>1083</c:v>
                </c:pt>
                <c:pt idx="29">
                  <c:v>210</c:v>
                </c:pt>
                <c:pt idx="30">
                  <c:v>592</c:v>
                </c:pt>
                <c:pt idx="31">
                  <c:v>706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2.673616434156063E-2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0.24179058715315038</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0.73147324850528894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8853774970217527"/>
          <c:w val="0.9671468818853125"/>
          <c:h val="0.60689515528270199"/>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9176</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23441</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0.3818254284575528</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0.61817457154244715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385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11359</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10059</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6256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3501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1057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23442</c:v>
                </c:pt>
                <c:pt idx="1">
                  <c:v>119480</c:v>
                </c:pt>
                <c:pt idx="2">
                  <c:v>204253</c:v>
                </c:pt>
                <c:pt idx="3">
                  <c:v>47762</c:v>
                </c:pt>
                <c:pt idx="4">
                  <c:v>17070</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Oct.20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1.6956390090139051E-2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Oct.20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1.6446939133485352E-2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1.0994006880302684E-2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1.7799274187212381E-2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1.4977048159962654E-2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2.0741084291810385E-2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1.7420806251331369E-2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1.4061523661390598E-2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1.1940573393087359E-2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Ene-Oct.20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5.860111325482891E-3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24397</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32617</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0.86449153584457106</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0.54506701643644706</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0.31585850719350739</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3.566012214616551E-3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0.13550846415542894</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0.54580481206705744</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0.29950403738164527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7.664876829118334E-3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6.0663196294626388E-3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5.4514899372873713E-3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0.13550846415542894</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7289896141706893"/>
          <c:w val="0.94753384535961727"/>
          <c:h val="0.5710100200716548"/>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2.3363528302660162E-2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3.7996474976431528E-2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1.0575070705414601E-2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0.78931835881460832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3.2381030454564086E-3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0.13550846415542894</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5.3901930989276494E-4</c:v>
                </c:pt>
                <c:pt idx="1">
                  <c:v>8.4509560143991285E-3</c:v>
                </c:pt>
                <c:pt idx="2">
                  <c:v>2.9323733914065696E-2</c:v>
                </c:pt>
                <c:pt idx="3">
                  <c:v>7.8490962623480112E-2</c:v>
                </c:pt>
                <c:pt idx="4">
                  <c:v>0.26173585886903455</c:v>
                </c:pt>
                <c:pt idx="5">
                  <c:v>0.15978265874660405</c:v>
                </c:pt>
                <c:pt idx="6">
                  <c:v>0.29923697618293071</c:v>
                </c:pt>
                <c:pt idx="7">
                  <c:v>0.162439834339593</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3.4446854915427275E-2</c:v>
                </c:pt>
                <c:pt idx="1">
                  <c:v>0.34476727998329426</c:v>
                </c:pt>
                <c:pt idx="2">
                  <c:v>4.3272465718462143E-3</c:v>
                </c:pt>
                <c:pt idx="3">
                  <c:v>2.9281421842734169E-2</c:v>
                </c:pt>
                <c:pt idx="4">
                  <c:v>3.6961414417967936E-2</c:v>
                </c:pt>
                <c:pt idx="5">
                  <c:v>7.5842826979744312E-3</c:v>
                </c:pt>
                <c:pt idx="6">
                  <c:v>0.10984013550198381</c:v>
                </c:pt>
                <c:pt idx="7">
                  <c:v>0.27639852432771062</c:v>
                </c:pt>
                <c:pt idx="8">
                  <c:v>0.21756305250701871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19718</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0.64677898909811693</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0.35322101090188307</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0.5913410770855333</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0.40865892291446676</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0.56428571428571428</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0.4017857142857143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3.3928571428571426E-2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Oct.2020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2348671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Oct.2020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1835056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0.22142857142857142</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0.7232142857142857</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2.3214285714285715E-2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3.0357142857142857E-2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6.25E-2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0.29285714285714287</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3.5714285714285713E-3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0.62857142857142856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1.2500000000000001E-2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Ene-Oct.20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370</c:v>
                </c:pt>
                <c:pt idx="1">
                  <c:v>1</c:v>
                </c:pt>
                <c:pt idx="2">
                  <c:v>85</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Ene-Oct.2020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77</c:v>
                </c:pt>
                <c:pt idx="1">
                  <c:v>35</c:v>
                </c:pt>
                <c:pt idx="2">
                  <c:v>29</c:v>
                </c:pt>
                <c:pt idx="3">
                  <c:v>157</c:v>
                </c:pt>
                <c:pt idx="4">
                  <c:v>156</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Oct-20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177</c:v>
                </c:pt>
                <c:pt idx="1">
                  <c:v>217</c:v>
                </c:pt>
                <c:pt idx="2">
                  <c:v>62</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formal'!$B$4:$H$4</c:f>
              <c:numCache>
                <c:formatCode>_(* #,##0_);_(* \(#,##0\);_(* "-"??_);_(@_)</c:formatCode>
                <c:ptCount val="7"/>
                <c:pt idx="0">
                  <c:v>60620.6528370136</c:v>
                </c:pt>
                <c:pt idx="1">
                  <c:v>49930.368070140597</c:v>
                </c:pt>
                <c:pt idx="2">
                  <c:v>55868.199383199702</c:v>
                </c:pt>
                <c:pt idx="3">
                  <c:v>57001.0827931026</c:v>
                </c:pt>
                <c:pt idx="4">
                  <c:v>56129.2446116254</c:v>
                </c:pt>
                <c:pt idx="5">
                  <c:v>412824.358800093</c:v>
                </c:pt>
                <c:pt idx="6">
                  <c:v>379226</c:v>
                </c:pt>
              </c:numCache>
            </c:numRef>
          </c:val>
          <c:smooth val="0"/>
          <c:extLst>
            <c:ext xmlns:c16="http://schemas.microsoft.com/office/drawing/2014/chart" uri="{C3380CC4-5D6E-409C-BE32-E72D297353CC}">
              <c16:uniqueId val="{00000000-7CCE-4168-A01F-4346F2835CD0}"/>
            </c:ext>
          </c:extLst>
        </c:ser>
        <c:ser>
          <c:idx val="2"/>
          <c:order val="1"/>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formal'!$B$5:$H$5</c:f>
              <c:numCache>
                <c:formatCode>_(* #,##0_);_(* \(#,##0\);_(* "-"??_);_(@_)</c:formatCode>
                <c:ptCount val="7"/>
                <c:pt idx="0">
                  <c:v>296466.01636255003</c:v>
                </c:pt>
                <c:pt idx="1">
                  <c:v>297718.53975867701</c:v>
                </c:pt>
                <c:pt idx="2">
                  <c:v>308434.12585556897</c:v>
                </c:pt>
                <c:pt idx="3">
                  <c:v>292680.09184768097</c:v>
                </c:pt>
                <c:pt idx="4">
                  <c:v>329231.89331202401</c:v>
                </c:pt>
                <c:pt idx="5">
                  <c:v>492343.65698585199</c:v>
                </c:pt>
                <c:pt idx="6">
                  <c:v>456864</c:v>
                </c:pt>
              </c:numCache>
            </c:numRef>
          </c:val>
          <c:smooth val="0"/>
          <c:extLst>
            <c:ext xmlns:c16="http://schemas.microsoft.com/office/drawing/2014/chart" uri="{C3380CC4-5D6E-409C-BE32-E72D297353CC}">
              <c16:uniqueId val="{00000003-7CCE-4168-A01F-4346F2835CD0}"/>
            </c:ext>
          </c:extLst>
        </c:ser>
        <c:ser>
          <c:idx val="3"/>
          <c:order val="2"/>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formal'!$B$10:$H$10</c:f>
              <c:numCache>
                <c:formatCode>_(* #,##0_);_(* \(#,##0\);_(* "-"??_);_(@_)</c:formatCode>
                <c:ptCount val="7"/>
                <c:pt idx="0">
                  <c:v>83528.751957262895</c:v>
                </c:pt>
                <c:pt idx="1">
                  <c:v>88560.160087951095</c:v>
                </c:pt>
                <c:pt idx="2">
                  <c:v>98247.656442459105</c:v>
                </c:pt>
                <c:pt idx="3">
                  <c:v>89857.175522048507</c:v>
                </c:pt>
                <c:pt idx="4">
                  <c:v>95489.934102994404</c:v>
                </c:pt>
                <c:pt idx="5">
                  <c:v>338298.13805765403</c:v>
                </c:pt>
                <c:pt idx="6">
                  <c:v>335448</c:v>
                </c:pt>
              </c:numCache>
            </c:numRef>
          </c:val>
          <c:smooth val="0"/>
          <c:extLst>
            <c:ext xmlns:c16="http://schemas.microsoft.com/office/drawing/2014/chart" uri="{C3380CC4-5D6E-409C-BE32-E72D297353CC}">
              <c16:uniqueId val="{00000004-7CCE-4168-A01F-4346F2835CD0}"/>
            </c:ext>
          </c:extLst>
        </c:ser>
        <c:ser>
          <c:idx val="4"/>
          <c:order val="3"/>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formal'!$B$11:$H$11</c:f>
              <c:numCache>
                <c:formatCode>_(* #,##0_);_(* \(#,##0\);_(* "-"??_);_(@_)</c:formatCode>
                <c:ptCount val="7"/>
                <c:pt idx="0">
                  <c:v>62228.752616838501</c:v>
                </c:pt>
                <c:pt idx="1">
                  <c:v>78987.2559416843</c:v>
                </c:pt>
                <c:pt idx="2">
                  <c:v>79104.770145197806</c:v>
                </c:pt>
                <c:pt idx="3">
                  <c:v>72122.875363597195</c:v>
                </c:pt>
                <c:pt idx="4">
                  <c:v>99179.4057439553</c:v>
                </c:pt>
                <c:pt idx="5">
                  <c:v>113762.132624661</c:v>
                </c:pt>
                <c:pt idx="6">
                  <c:v>83614</c:v>
                </c:pt>
              </c:numCache>
            </c:numRef>
          </c:val>
          <c:smooth val="0"/>
          <c:extLst>
            <c:ext xmlns:c16="http://schemas.microsoft.com/office/drawing/2014/chart" uri="{C3380CC4-5D6E-409C-BE32-E72D297353CC}">
              <c16:uniqueId val="{00000005-7CCE-4168-A01F-4346F2835CD0}"/>
            </c:ext>
          </c:extLst>
        </c:ser>
        <c:ser>
          <c:idx val="5"/>
          <c:order val="4"/>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formal'!$B$12:$H$12</c:f>
              <c:numCache>
                <c:formatCode>_(* #,##0_);_(* \(#,##0\);_(* "-"??_);_(@_)</c:formatCode>
                <c:ptCount val="7"/>
                <c:pt idx="0">
                  <c:v>245432.85083241499</c:v>
                </c:pt>
                <c:pt idx="1">
                  <c:v>220870.621319878</c:v>
                </c:pt>
                <c:pt idx="2">
                  <c:v>213039.50418334201</c:v>
                </c:pt>
                <c:pt idx="3">
                  <c:v>219982.78296591801</c:v>
                </c:pt>
                <c:pt idx="4">
                  <c:v>229906.116986262</c:v>
                </c:pt>
                <c:pt idx="5">
                  <c:v>257747.89866229999</c:v>
                </c:pt>
                <c:pt idx="6">
                  <c:v>282352</c:v>
                </c:pt>
              </c:numCache>
            </c:numRef>
          </c:val>
          <c:smooth val="0"/>
          <c:extLst>
            <c:ext xmlns:c16="http://schemas.microsoft.com/office/drawing/2014/chart" uri="{C3380CC4-5D6E-409C-BE32-E72D297353CC}">
              <c16:uniqueId val="{00000009-7CCE-4168-A01F-4346F2835CD0}"/>
            </c:ext>
          </c:extLst>
        </c:ser>
        <c:ser>
          <c:idx val="6"/>
          <c:order val="5"/>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formal'!$B$13:$H$13</c:f>
              <c:numCache>
                <c:formatCode>_(* #,##0_);_(* \(#,##0\);_(* "-"??_);_(@_)</c:formatCode>
                <c:ptCount val="7"/>
                <c:pt idx="0">
                  <c:v>211574.92317028</c:v>
                </c:pt>
                <c:pt idx="1">
                  <c:v>239844.23112838299</c:v>
                </c:pt>
                <c:pt idx="2">
                  <c:v>249184.02009305501</c:v>
                </c:pt>
                <c:pt idx="3">
                  <c:v>258595.65581546401</c:v>
                </c:pt>
                <c:pt idx="4">
                  <c:v>265482.401239486</c:v>
                </c:pt>
                <c:pt idx="5">
                  <c:v>287089.30608466</c:v>
                </c:pt>
                <c:pt idx="6">
                  <c:v>276002</c:v>
                </c:pt>
              </c:numCache>
            </c:numRef>
          </c:val>
          <c:smooth val="0"/>
          <c:extLst>
            <c:ext xmlns:c16="http://schemas.microsoft.com/office/drawing/2014/chart" uri="{C3380CC4-5D6E-409C-BE32-E72D297353CC}">
              <c16:uniqueId val="{0000000A-7CCE-4168-A01F-4346F2835CD0}"/>
            </c:ext>
          </c:extLst>
        </c:ser>
        <c:ser>
          <c:idx val="7"/>
          <c:order val="6"/>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formal'!$B$14:$H$14</c:f>
              <c:numCache>
                <c:formatCode>_(* #,##0_);_(* \(#,##0\);_(* "-"??_);_(@_)</c:formatCode>
                <c:ptCount val="7"/>
                <c:pt idx="0">
                  <c:v>127950.723433634</c:v>
                </c:pt>
                <c:pt idx="1">
                  <c:v>154557.33810606101</c:v>
                </c:pt>
                <c:pt idx="2">
                  <c:v>148075.498011583</c:v>
                </c:pt>
                <c:pt idx="3">
                  <c:v>171460.79344521399</c:v>
                </c:pt>
                <c:pt idx="4">
                  <c:v>178407.53711065499</c:v>
                </c:pt>
                <c:pt idx="5">
                  <c:v>204680.26556689499</c:v>
                </c:pt>
                <c:pt idx="6">
                  <c:v>178078</c:v>
                </c:pt>
              </c:numCache>
            </c:numRef>
          </c:val>
          <c:smooth val="0"/>
          <c:extLst>
            <c:ext xmlns:c16="http://schemas.microsoft.com/office/drawing/2014/chart" uri="{C3380CC4-5D6E-409C-BE32-E72D297353CC}">
              <c16:uniqueId val="{0000000B-7CCE-4168-A01F-4346F2835CD0}"/>
            </c:ext>
          </c:extLst>
        </c:ser>
        <c:ser>
          <c:idx val="8"/>
          <c:order val="7"/>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dLbl>
              <c:idx val="5"/>
              <c:layout>
                <c:manualLayout>
                  <c:x val="-1.8155720402507732E-2"/>
                  <c:y val="-1.57626321361593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A2D-4453-99B1-8379D8BE4546}"/>
                </c:ext>
              </c:extLst>
            </c:dLbl>
            <c:dLbl>
              <c:idx val="6"/>
              <c:layout>
                <c:manualLayout>
                  <c:x val="-6.6889496219765324E-3"/>
                  <c:y val="-1.5762632136159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2D-4453-99B1-8379D8BE45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formal'!$B$15:$H$15</c:f>
              <c:numCache>
                <c:formatCode>_(* #,##0_);_(* \(#,##0\);_(* "-"??_);_(@_)</c:formatCode>
                <c:ptCount val="7"/>
                <c:pt idx="0">
                  <c:v>227244.14005935701</c:v>
                </c:pt>
                <c:pt idx="1">
                  <c:v>268984.27798919001</c:v>
                </c:pt>
                <c:pt idx="2">
                  <c:v>299395.029321793</c:v>
                </c:pt>
                <c:pt idx="3">
                  <c:v>291648.505315502</c:v>
                </c:pt>
                <c:pt idx="4">
                  <c:v>300742.10849550797</c:v>
                </c:pt>
                <c:pt idx="5">
                  <c:v>906886.27711857203</c:v>
                </c:pt>
                <c:pt idx="6">
                  <c:v>767073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47624</xdr:colOff>
      <xdr:row>21</xdr:row>
      <xdr:rowOff>23815</xdr:rowOff>
    </xdr:from>
    <xdr:to>
      <xdr:col>12</xdr:col>
      <xdr:colOff>1071562</xdr:colOff>
      <xdr:row>70</xdr:row>
      <xdr:rowOff>119063</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499" y="4357690"/>
          <a:ext cx="9144001" cy="9429748"/>
        </a:xfrm>
        <a:prstGeom prst="rect">
          <a:avLst/>
        </a:prstGeom>
        <a:noFill/>
        <a:ln>
          <a:noFill/>
        </a:ln>
      </xdr:spPr>
    </xdr:pic>
    <xdr:clientData/>
  </xdr:twoCellAnchor>
  <xdr:twoCellAnchor>
    <xdr:from>
      <xdr:col>3</xdr:col>
      <xdr:colOff>476251</xdr:colOff>
      <xdr:row>52</xdr:row>
      <xdr:rowOff>47625</xdr:rowOff>
    </xdr:from>
    <xdr:to>
      <xdr:col>12</xdr:col>
      <xdr:colOff>1547812</xdr:colOff>
      <xdr:row>71</xdr:row>
      <xdr:rowOff>23813</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3619501" y="10287000"/>
          <a:ext cx="12668249" cy="3595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8000" b="1" i="0" baseline="0">
              <a:solidFill>
                <a:schemeClr val="accent3">
                  <a:lumMod val="50000"/>
                </a:schemeClr>
              </a:solidFill>
              <a:latin typeface="Baskerville Old Face" pitchFamily="18" charset="0"/>
              <a:ea typeface="+mn-ea"/>
              <a:cs typeface="+mn-cs"/>
            </a:rPr>
            <a:t> T</a:t>
          </a:r>
          <a:r>
            <a:rPr lang="es-DO" sz="6600" b="1" i="0" baseline="0">
              <a:solidFill>
                <a:schemeClr val="accent5">
                  <a:lumMod val="50000"/>
                </a:schemeClr>
              </a:solidFill>
              <a:latin typeface="Baskerville Old Face" pitchFamily="18" charset="0"/>
            </a:rPr>
            <a:t>rimestral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O</a:t>
          </a:r>
          <a:r>
            <a:rPr lang="es-DO" sz="6600" b="1" i="0" baseline="0">
              <a:solidFill>
                <a:schemeClr val="accent5">
                  <a:lumMod val="50000"/>
                </a:schemeClr>
              </a:solidFill>
              <a:latin typeface="Baskerville Old Face" pitchFamily="18" charset="0"/>
              <a:ea typeface="+mn-ea"/>
              <a:cs typeface="+mn-cs"/>
            </a:rPr>
            <a:t>ctubre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476248</xdr:colOff>
      <xdr:row>24</xdr:row>
      <xdr:rowOff>47624</xdr:rowOff>
    </xdr:from>
    <xdr:to>
      <xdr:col>12</xdr:col>
      <xdr:colOff>1285875</xdr:colOff>
      <xdr:row>46</xdr:row>
      <xdr:rowOff>119062</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619748" y="4952999"/>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Octubre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Octubre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0.20774</cdr:x>
      <cdr:y>0.07217</cdr:y>
    </cdr:from>
    <cdr:to>
      <cdr:x>0.23009</cdr:x>
      <cdr:y>0.08577</cdr:y>
    </cdr:to>
    <cdr:sp macro="" textlink="">
      <cdr:nvSpPr>
        <cdr:cNvPr id="8" name="7 Rectángulo"/>
        <cdr:cNvSpPr/>
      </cdr:nvSpPr>
      <cdr:spPr>
        <a:xfrm xmlns:a="http://schemas.openxmlformats.org/drawingml/2006/main">
          <a:off x="2976790" y="648169"/>
          <a:ext cx="320256" cy="12214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0.22699</cdr:x>
      <cdr:y>0.06085</cdr:y>
    </cdr:from>
    <cdr:to>
      <cdr:x>0.73077</cdr:x>
      <cdr:y>0.09721</cdr:y>
    </cdr:to>
    <cdr:sp macro="" textlink="">
      <cdr:nvSpPr>
        <cdr:cNvPr id="9" name="8 CuadroTexto"/>
        <cdr:cNvSpPr txBox="1"/>
      </cdr:nvSpPr>
      <cdr:spPr>
        <a:xfrm xmlns:a="http://schemas.openxmlformats.org/drawingml/2006/main">
          <a:off x="3252624" y="546567"/>
          <a:ext cx="7218724"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0.63598</cdr:x>
      <cdr:y>0.0755</cdr:y>
    </cdr:from>
    <cdr:to>
      <cdr:x>0.65738</cdr:x>
      <cdr:y>0.08873</cdr:y>
    </cdr:to>
    <cdr:sp macro="" textlink="">
      <cdr:nvSpPr>
        <cdr:cNvPr id="10" name="9 Rectángulo"/>
        <cdr:cNvSpPr/>
      </cdr:nvSpPr>
      <cdr:spPr>
        <a:xfrm xmlns:a="http://schemas.openxmlformats.org/drawingml/2006/main" flipH="1" flipV="1">
          <a:off x="9113011" y="678126"/>
          <a:ext cx="306643"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0.36994</cdr:x>
      <cdr:y>0.07513</cdr:y>
    </cdr:from>
    <cdr:to>
      <cdr:x>0.39134</cdr:x>
      <cdr:y>0.08836</cdr:y>
    </cdr:to>
    <cdr:sp macro="" textlink="">
      <cdr:nvSpPr>
        <cdr:cNvPr id="12" name="9 Rectángulo"/>
        <cdr:cNvSpPr/>
      </cdr:nvSpPr>
      <cdr:spPr>
        <a:xfrm xmlns:a="http://schemas.openxmlformats.org/drawingml/2006/main" flipH="1" flipV="1">
          <a:off x="5300948" y="674823"/>
          <a:ext cx="306644"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0.50464</cdr:x>
      <cdr:y>0.07238</cdr:y>
    </cdr:from>
    <cdr:to>
      <cdr:x>0.52604</cdr:x>
      <cdr:y>0.08561</cdr:y>
    </cdr:to>
    <cdr:sp macro="" textlink="">
      <cdr:nvSpPr>
        <cdr:cNvPr id="13" name="9 Rectángulo"/>
        <cdr:cNvSpPr/>
      </cdr:nvSpPr>
      <cdr:spPr>
        <a:xfrm xmlns:a="http://schemas.openxmlformats.org/drawingml/2006/main" flipH="1" flipV="1">
          <a:off x="7230998" y="650055"/>
          <a:ext cx="306644" cy="11882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462641</xdr:colOff>
      <xdr:row>2</xdr:row>
      <xdr:rowOff>217714</xdr:rowOff>
    </xdr:from>
    <xdr:to>
      <xdr:col>8</xdr:col>
      <xdr:colOff>2272392</xdr:colOff>
      <xdr:row>57</xdr:row>
      <xdr:rowOff>108857</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Octubre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0.00495</cdr:y>
    </cdr:from>
    <cdr:to>
      <cdr:x>0.90749</cdr:x>
      <cdr:y>0.0354</cdr:y>
    </cdr:to>
    <cdr:sp macro="" textlink="">
      <cdr:nvSpPr>
        <cdr:cNvPr id="5" name="8 CuadroTexto"/>
        <cdr:cNvSpPr txBox="1"/>
      </cdr:nvSpPr>
      <cdr:spPr>
        <a:xfrm xmlns:a="http://schemas.openxmlformats.org/drawingml/2006/main">
          <a:off x="0" y="54398"/>
          <a:ext cx="10891243" cy="334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0.64069</cdr:x>
      <cdr:y>0.01142</cdr:y>
    </cdr:from>
    <cdr:to>
      <cdr:x>0.66779</cdr:x>
      <cdr:y>0.02718</cdr:y>
    </cdr:to>
    <cdr:sp macro="" textlink="">
      <cdr:nvSpPr>
        <cdr:cNvPr id="6" name="7 Rectángulo"/>
        <cdr:cNvSpPr/>
      </cdr:nvSpPr>
      <cdr:spPr>
        <a:xfrm xmlns:a="http://schemas.openxmlformats.org/drawingml/2006/main">
          <a:off x="7689254" y="125564"/>
          <a:ext cx="325240" cy="17327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0.37078</cdr:x>
      <cdr:y>0.01124</cdr:y>
    </cdr:from>
    <cdr:to>
      <cdr:x>0.39995</cdr:x>
      <cdr:y>0.02643</cdr:y>
    </cdr:to>
    <cdr:sp macro="" textlink="">
      <cdr:nvSpPr>
        <cdr:cNvPr id="7" name="7 Rectángulo"/>
        <cdr:cNvSpPr/>
      </cdr:nvSpPr>
      <cdr:spPr>
        <a:xfrm xmlns:a="http://schemas.openxmlformats.org/drawingml/2006/main">
          <a:off x="4449857" y="123526"/>
          <a:ext cx="350084" cy="16700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11</xdr:row>
      <xdr:rowOff>1</xdr:rowOff>
    </xdr:from>
    <xdr:to>
      <xdr:col>7</xdr:col>
      <xdr:colOff>1006928</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40824</xdr:colOff>
      <xdr:row>6</xdr:row>
      <xdr:rowOff>95251</xdr:rowOff>
    </xdr:from>
    <xdr:to>
      <xdr:col>6</xdr:col>
      <xdr:colOff>1374322</xdr:colOff>
      <xdr:row>43</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Octubre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Octubre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Octubre 2019 - Octubre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Octubre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Octubre 2019 - Octubre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110434</xdr:colOff>
      <xdr:row>5</xdr:row>
      <xdr:rowOff>179456</xdr:rowOff>
    </xdr:from>
    <xdr:to>
      <xdr:col>11</xdr:col>
      <xdr:colOff>1214782</xdr:colOff>
      <xdr:row>63</xdr:row>
      <xdr:rowOff>179457</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10434" y="1214782"/>
          <a:ext cx="13045109" cy="113195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octubre 2020 ascienden a un monto total de RD$554,329,413,311.75,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428,319,436,473.1 </a:t>
          </a:r>
          <a:r>
            <a:rPr lang="es-DO" sz="1800">
              <a:solidFill>
                <a:sysClr val="windowText" lastClr="000000"/>
              </a:solidFill>
              <a:effectLst/>
              <a:latin typeface="+mn-lt"/>
              <a:ea typeface="+mn-ea"/>
              <a:cs typeface="+mn-cs"/>
            </a:rPr>
            <a:t>(77.61%)  Capitalizacion Individual;  Comisión AFP RD$20,742,452,672.6 (3.76%);  Comisión SIPEN RD$4,160,086,738.3 (0.75%) y por último RD$21,390,126,313.6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octubre  2020 </a:t>
          </a:r>
          <a:r>
            <a:rPr lang="es-DO" sz="1800">
              <a:solidFill>
                <a:sysClr val="windowText" lastClr="000000"/>
              </a:solidFill>
              <a:effectLst/>
              <a:latin typeface="+mn-lt"/>
              <a:ea typeface="+mn-ea"/>
              <a:cs typeface="+mn-cs"/>
            </a:rPr>
            <a:t>el patrimonio de los fondos de pensiones ha alcanzó un monto acumulado de RD$801,465.21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17.6%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2020,  RD$ 686,161,996,125.96. </a:t>
          </a:r>
          <a:r>
            <a:rPr lang="es-DO" sz="1800">
              <a:solidFill>
                <a:sysClr val="windowText" lastClr="000000"/>
              </a:solidFill>
              <a:effectLst/>
              <a:latin typeface="+mn-lt"/>
              <a:ea typeface="+mn-ea"/>
              <a:cs typeface="+mn-cs"/>
            </a:rPr>
            <a:t>  La composición por tipo de emisor de instrumento de inversión, se observa que el 87.6%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33.4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11.8</a:t>
          </a:r>
          <a:r>
            <a:rPr lang="es-DO" sz="1800">
              <a:solidFill>
                <a:sysClr val="windowText" lastClr="000000"/>
              </a:solidFill>
              <a:effectLst/>
              <a:latin typeface="+mn-lt"/>
              <a:ea typeface="+mn-ea"/>
              <a:cs typeface="+mn-cs"/>
            </a:rPr>
            <a:t>%  en Banco Comerciales y  Múltiples y el 42.4%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octubre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octubre la tasa promedio del sistema es de 9.94% y la tasa promedio de la CCI es de 9.92%.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4.89%  al mes  de octubre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Octubre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Octubre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Octubre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Septiembre 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Abril -</a:t>
          </a:r>
          <a:r>
            <a:rPr lang="es-DO" sz="1800" b="1" baseline="0">
              <a:solidFill>
                <a:schemeClr val="bg1"/>
              </a:solidFill>
              <a:effectLst/>
              <a:latin typeface="+mn-lt"/>
              <a:ea typeface="+mn-ea"/>
              <a:cs typeface="+mn-cs"/>
            </a:rPr>
            <a:t> Junio </a:t>
          </a:r>
          <a:r>
            <a:rPr lang="es-DO" sz="1800" b="1">
              <a:solidFill>
                <a:schemeClr val="bg1"/>
              </a:solidFill>
              <a:effectLst/>
              <a:latin typeface="+mn-lt"/>
              <a:ea typeface="+mn-ea"/>
              <a:cs typeface="+mn-cs"/>
            </a:rPr>
            <a:t>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Octubre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Octubre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95250</xdr:rowOff>
    </xdr:from>
    <xdr:to>
      <xdr:col>7</xdr:col>
      <xdr:colOff>819150</xdr:colOff>
      <xdr:row>28</xdr:row>
      <xdr:rowOff>66674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1047750"/>
          <a:ext cx="8048626" cy="435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2020,  para prevenir y cubrir daños ocasionados por accidentes de trabajo y/o enfermedades profesionales fue de RD$48,328,322,338.46.</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95.26% de los fondos pagados al SRL, pertenecen a ARL Salud Segura; el 4.12% a la Comisión de la SISALRIL y el 0.61%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 octubre 2020, la suma total pagada ascienden a RD$4,655,219,595.47, distribuidos de la siguiente forma: el 95.73% a ARL Salud Segura; 4.17%  a la Comisión SISALRIL y 0.11%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$27,400,155.81.</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Octubre 2019 -  Octubre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65942</xdr:colOff>
      <xdr:row>4</xdr:row>
      <xdr:rowOff>139211</xdr:rowOff>
    </xdr:from>
    <xdr:to>
      <xdr:col>8</xdr:col>
      <xdr:colOff>578827</xdr:colOff>
      <xdr:row>21</xdr:row>
      <xdr:rowOff>124558</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65942" y="901211"/>
          <a:ext cx="6286500" cy="394188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mayo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mayo 2020 </a:t>
          </a:r>
          <a:r>
            <a:rPr lang="en-US" sz="1200">
              <a:solidFill>
                <a:sysClr val="windowText" lastClr="000000"/>
              </a:solidFill>
              <a:effectLst/>
              <a:latin typeface="+mn-lt"/>
              <a:ea typeface="+mn-ea"/>
              <a:cs typeface="+mn-cs"/>
            </a:rPr>
            <a:t>la cuenta de Estancias Infantiles poseen inversiones en certificados financieros por un monto de RD$1,617,268,747.35.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44823</xdr:colOff>
      <xdr:row>18</xdr:row>
      <xdr:rowOff>112059</xdr:rowOff>
    </xdr:from>
    <xdr:to>
      <xdr:col>11</xdr:col>
      <xdr:colOff>1692087</xdr:colOff>
      <xdr:row>55</xdr:row>
      <xdr:rowOff>168088</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Octubre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Octubre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Octubre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Octubre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Octubre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xdr:row>
      <xdr:rowOff>27215</xdr:rowOff>
    </xdr:from>
    <xdr:to>
      <xdr:col>11</xdr:col>
      <xdr:colOff>666750</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112059</xdr:colOff>
      <xdr:row>5</xdr:row>
      <xdr:rowOff>33617</xdr:rowOff>
    </xdr:from>
    <xdr:to>
      <xdr:col>13</xdr:col>
      <xdr:colOff>806824</xdr:colOff>
      <xdr:row>50</xdr:row>
      <xdr:rowOff>156884</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12059" y="1210235"/>
          <a:ext cx="13514294" cy="894229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octubre 2020  es de 412,007 casos. El 98.6% de los reportes son de accidentes laborales y el 1.4% por enfermedades profesionales.   El incremento promedio anual de los reportes  de accidentes es de 22.1%, en el período enero 2005 al mes de octubre 2020.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octubre 2020, el total de reportes de accidentes laborales y enfermedades profesionales fue de </a:t>
          </a:r>
          <a:r>
            <a:rPr lang="es-ES" sz="1500" baseline="0">
              <a:solidFill>
                <a:sysClr val="windowText" lastClr="000000"/>
              </a:solidFill>
              <a:effectLst/>
              <a:latin typeface="+mn-lt"/>
              <a:ea typeface="+mn-ea"/>
              <a:cs typeface="+mn-cs"/>
            </a:rPr>
            <a:t>32,617 </a:t>
          </a:r>
          <a:r>
            <a:rPr lang="en-US" sz="1500" baseline="0">
              <a:solidFill>
                <a:sysClr val="windowText" lastClr="000000"/>
              </a:solidFill>
              <a:effectLst/>
              <a:latin typeface="+mn-lt"/>
              <a:ea typeface="+mn-ea"/>
              <a:cs typeface="+mn-cs"/>
            </a:rPr>
            <a:t>de los cuales 80.9% de los reportes provenían de la zona urbana y el 12.7%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17.0% y el  83.0% del privado.  Asimismo,  el 29.2% de los accidentes son del sexo femenino y el  70.8% al masculino. Del total de accidentes reportados en el período enero 2005 al mes de octubre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octubrees el  5.7%  que no tiene ninguna educación; el 29.0% tiene una básica; el 49.6% a llegado a la educación media y el  11.6%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octubre 2020, se calificaron el 96.3%. El 92.2% de los casos calificados fueron aprobados y el 7.8%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octubre 2020 total de accidentes el 87.8%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octubre 2020,  según las circunstancias de los imprevistos el 77.0% de los accidentes fue por factor de trabajo; el  1.3% por faltade organización y el 7.3% fue por factores o actos fuera de normas o personal.  En cuanto al agente dañino productor de accidente el  29.9% fue por medio de transporte; el 26.2% ambiente de trabajo; el  16.0% por herramientas e implementación;el  27.9%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34.5% de los accidentes reportados fueron en el área de producción y el 27.6% en el área de circulación vehicular o parqueos.  Al mes de octubre 2020 el  80.8% de los casos reportados como calificados tenían lesiones discapacitantes.  El año que se reporto mayores lesiones discapacitantes fue el año 2016, con un total de 34,016 representando el 84.4% de los casos calificados.  En el mes de octubre 2020, del 100% de los casos  en proceso deinvestigación, el 35.3% fueron declinados y el 64.7%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422462</xdr:colOff>
      <xdr:row>1</xdr:row>
      <xdr:rowOff>45044</xdr:rowOff>
    </xdr:from>
    <xdr:to>
      <xdr:col>1</xdr:col>
      <xdr:colOff>280146</xdr:colOff>
      <xdr:row>3</xdr:row>
      <xdr:rowOff>272863</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462" y="246750"/>
          <a:ext cx="843802" cy="608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Octubre  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Octubre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26095</xdr:colOff>
      <xdr:row>20</xdr:row>
      <xdr:rowOff>26094</xdr:rowOff>
    </xdr:from>
    <xdr:to>
      <xdr:col>11</xdr:col>
      <xdr:colOff>1539656</xdr:colOff>
      <xdr:row>53</xdr:row>
      <xdr:rowOff>52192</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Octubre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Octubre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Octubre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Octubre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Octubre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Octubre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Octubre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179295</xdr:rowOff>
    </xdr:from>
    <xdr:to>
      <xdr:col>11</xdr:col>
      <xdr:colOff>907676</xdr:colOff>
      <xdr:row>51</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Octubre 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54428</xdr:colOff>
      <xdr:row>16</xdr:row>
      <xdr:rowOff>27215</xdr:rowOff>
    </xdr:from>
    <xdr:to>
      <xdr:col>14</xdr:col>
      <xdr:colOff>612320</xdr:colOff>
      <xdr:row>54</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Octubre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1333498</xdr:colOff>
      <xdr:row>48</xdr:row>
      <xdr:rowOff>81643</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Octubre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33617</xdr:rowOff>
    </xdr:from>
    <xdr:to>
      <xdr:col>11</xdr:col>
      <xdr:colOff>616324</xdr:colOff>
      <xdr:row>45</xdr:row>
      <xdr:rowOff>100853</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930088"/>
          <a:ext cx="11396383" cy="92336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octubre 2020 </a:t>
          </a:r>
          <a:r>
            <a:rPr lang="es-DO" sz="1500">
              <a:solidFill>
                <a:sysClr val="windowText" lastClr="000000"/>
              </a:solidFill>
              <a:effectLst/>
              <a:latin typeface="+mn-lt"/>
              <a:ea typeface="+mn-ea"/>
              <a:cs typeface="+mn-cs"/>
            </a:rPr>
            <a:t>la afiliación total del SFS ascendió a 9,748,922 personas, cubriendo de esta manera al  93.0% de la población nacional.  La participación de los diferentes regímenes de financiamiento es de 42.9% del Régimen Contributivo (RC), el 56.1%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octubre 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50.4% femenino y 49.6%  masculino, esto debido al peso mayor que tienen las mujeres en la afiliación del Régimen Subsidiado (RS).  Al mes de</a:t>
          </a:r>
          <a:r>
            <a:rPr lang="es-DO" sz="1500" baseline="0">
              <a:solidFill>
                <a:schemeClr val="dk1"/>
              </a:solidFill>
              <a:effectLst/>
              <a:latin typeface="+mn-lt"/>
              <a:ea typeface="+mn-ea"/>
              <a:cs typeface="+mn-cs"/>
            </a:rPr>
            <a:t>octubre 2020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49.6%,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Octubre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Octubre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Octubre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20</xdr:row>
      <xdr:rowOff>155863</xdr:rowOff>
    </xdr:from>
    <xdr:to>
      <xdr:col>16</xdr:col>
      <xdr:colOff>1385454</xdr:colOff>
      <xdr:row>61</xdr:row>
      <xdr:rowOff>103909</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883227</xdr:colOff>
      <xdr:row>0</xdr:row>
      <xdr:rowOff>242457</xdr:rowOff>
    </xdr:from>
    <xdr:to>
      <xdr:col>1</xdr:col>
      <xdr:colOff>484909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554935</xdr:colOff>
      <xdr:row>30</xdr:row>
      <xdr:rowOff>16566</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69674"/>
          <a:ext cx="7735956" cy="5085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octubre 2020, la  Oficina del Convenio Bilateral de Seguridad Social entre España y la RD han registrado un total de 456 nuevos expedientes, el 81.1% fueron nuevas introducciones;  no se realizaron nuevos es reintroducciones y el 18.6%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38.8% solicitaron certificaciones de períodos cotizados o cuantías; el 17% por jubilación o vejez; el 8% por sobrevivencia, el 6% por incapacidad y  el 34% por eximición de cotización</a:t>
          </a:r>
          <a:r>
            <a:rPr lang="en-US" sz="1400" baseline="0">
              <a:solidFill>
                <a:sysClr val="windowText" lastClr="000000"/>
              </a:solidFill>
              <a:effectLst/>
              <a:latin typeface="+mn-lt"/>
              <a:ea typeface="+mn-ea"/>
              <a:cs typeface="+mn-cs"/>
            </a:rPr>
            <a:t>.  Del total de expedientes el 38.8% estan concluidos, el 47.6% en proceso y el 13.6%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Octubre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Octubre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Octubre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10</xdr:row>
      <xdr:rowOff>27215</xdr:rowOff>
    </xdr:from>
    <xdr:to>
      <xdr:col>13</xdr:col>
      <xdr:colOff>2211162</xdr:colOff>
      <xdr:row>56</xdr:row>
      <xdr:rowOff>68036</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42.9%/ Subsidiado (RS) 56.1% /Pensionados (RET,PN, FFAA,INABIMA,SS) 1.0%</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46.90% / Subsidiado (RS)  52.02% /</a:t>
          </a:r>
          <a:r>
            <a:rPr lang="es-DO" sz="2400" b="1" baseline="0">
              <a:solidFill>
                <a:schemeClr val="bg1"/>
              </a:solidFill>
              <a:effectLst/>
              <a:latin typeface="+mn-lt"/>
              <a:ea typeface="+mn-ea"/>
              <a:cs typeface="+mn-cs"/>
            </a:rPr>
            <a:t>Pensionados (RET, INABIMA, PN, FFAA, SS)  1.1%</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49.6% / Mujeres 50.4%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octubre 2020 </a:t>
          </a:r>
          <a:r>
            <a:rPr lang="en-US" sz="1400">
              <a:solidFill>
                <a:schemeClr val="dk1"/>
              </a:solidFill>
              <a:effectLst/>
              <a:latin typeface="+mn-lt"/>
              <a:ea typeface="+mn-ea"/>
              <a:cs typeface="+mn-cs"/>
            </a:rPr>
            <a:t>la población total afiliada asciende a  4,183,727 de los cuales </a:t>
          </a:r>
          <a:r>
            <a:rPr lang="en-US" sz="1400" baseline="0">
              <a:solidFill>
                <a:schemeClr val="dk1"/>
              </a:solidFill>
              <a:effectLst/>
              <a:latin typeface="+mn-lt"/>
              <a:ea typeface="+mn-ea"/>
              <a:cs typeface="+mn-cs"/>
            </a:rPr>
            <a:t> 1,835,056 </a:t>
          </a:r>
          <a:r>
            <a:rPr lang="en-US" sz="1400">
              <a:solidFill>
                <a:schemeClr val="dk1"/>
              </a:solidFill>
              <a:effectLst/>
              <a:latin typeface="+mn-lt"/>
              <a:ea typeface="+mn-ea"/>
              <a:cs typeface="+mn-cs"/>
            </a:rPr>
            <a:t>con titulares; 2,121,309 dependientes directos y 227,362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octubre 2020</a:t>
          </a:r>
          <a:r>
            <a:rPr lang="en-US" sz="1400">
              <a:solidFill>
                <a:schemeClr val="dk1"/>
              </a:solidFill>
              <a:effectLst/>
              <a:latin typeface="+mn-lt"/>
              <a:ea typeface="+mn-ea"/>
              <a:cs typeface="+mn-cs"/>
            </a:rPr>
            <a:t>, los afiliados titulares representan el 40.7% de la población total registrada en el SFS- RC; los dependientes totales representan el 52.0% (los dependientes directos 47% y los dependientes adicionales 5.0%);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1.28 (128 afiliados dependientes por cada 100 afiliados titulares) y de 1.16 para el índice de dependencia directa (116 dependientes directos por cada 100 titulares) al mes de octubre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octubre </a:t>
          </a:r>
          <a:r>
            <a:rPr lang="en-US" sz="1400">
              <a:solidFill>
                <a:schemeClr val="dk1"/>
              </a:solidFill>
              <a:effectLst/>
              <a:latin typeface="+mn-lt"/>
              <a:ea typeface="+mn-ea"/>
              <a:cs typeface="+mn-cs"/>
            </a:rPr>
            <a:t>2020 fue de 2,090,653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2,093,074 para una participación de 49.97% y 50.03% respectivamente.  Si desagregamos la participación de ambos grupos por tipo de afiliación tenemos que en el grupo masculino los titulares representa el 50.20% y los dependientes el 49.80%;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37.53%</a:t>
          </a:r>
          <a:r>
            <a:rPr lang="en-US" sz="1400" baseline="0">
              <a:solidFill>
                <a:schemeClr val="dk1"/>
              </a:solidFill>
              <a:effectLst/>
              <a:latin typeface="+mn-lt"/>
              <a:ea typeface="+mn-ea"/>
              <a:cs typeface="+mn-cs"/>
            </a:rPr>
            <a:t> son titulares y el 62.47%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(99 varones afiliados como dependientes por cada 100 afiliados como titulares);  mientras que para el grupo femenino es de 1.66 (166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octubre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16</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Octubre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16</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Otubre 2019 -  Octubre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13</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18</xdr:row>
      <xdr:rowOff>51955</xdr:rowOff>
    </xdr:from>
    <xdr:to>
      <xdr:col>14</xdr:col>
      <xdr:colOff>571499</xdr:colOff>
      <xdr:row>50</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2019 </a:t>
          </a:r>
          <a:r>
            <a:rPr lang="es-DO" sz="2000" b="1">
              <a:solidFill>
                <a:schemeClr val="lt1"/>
              </a:solidFill>
              <a:effectLst/>
              <a:latin typeface="+mn-lt"/>
              <a:ea typeface="+mn-ea"/>
              <a:cs typeface="+mn-cs"/>
            </a:rPr>
            <a:t>-  Octubre</a:t>
          </a:r>
          <a:r>
            <a:rPr lang="es-DO" sz="20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Octubre 2020</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367392</xdr:colOff>
      <xdr:row>11</xdr:row>
      <xdr:rowOff>96848</xdr:rowOff>
    </xdr:from>
    <xdr:to>
      <xdr:col>11</xdr:col>
      <xdr:colOff>717176</xdr:colOff>
      <xdr:row>25</xdr:row>
      <xdr:rowOff>67236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7392" y="2192348"/>
          <a:ext cx="8922284" cy="2637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89647</xdr:colOff>
      <xdr:row>5</xdr:row>
      <xdr:rowOff>33617</xdr:rowOff>
    </xdr:from>
    <xdr:to>
      <xdr:col>12</xdr:col>
      <xdr:colOff>649941</xdr:colOff>
      <xdr:row>44</xdr:row>
      <xdr:rowOff>89647</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89647" y="986117"/>
          <a:ext cx="12696265" cy="7855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año2003 (38,517 eran titulares y 13,533 dependientes),  a un total de 5,466,882 al mes de octubre 2020,  de los cuales  4,353,903 eran titulares y  1,112,979 dependientes; con un índice de dependencia de 0.26 (26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octubre 2020 un 50.6%, el indice de dependencia de la afiliación femenina es de 0.24, lo que significa que por cada 100 mujeres afiliadas como titulares hay 30 dependientes; encuanto a la población masculina afiliada fue de 2,699,661 de los cuales 2,120,323 eran titulares representando un 78.54%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Octubre 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44825</xdr:rowOff>
    </xdr:from>
    <xdr:to>
      <xdr:col>14</xdr:col>
      <xdr:colOff>0</xdr:colOff>
      <xdr:row>0</xdr:row>
      <xdr:rowOff>997325</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44825"/>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Octubre 2019 -</a:t>
          </a:r>
          <a:r>
            <a:rPr lang="es-DO" sz="1400" b="1" baseline="0">
              <a:solidFill>
                <a:schemeClr val="lt1"/>
              </a:solidFill>
              <a:effectLst/>
              <a:latin typeface="+mn-lt"/>
              <a:ea typeface="+mn-ea"/>
              <a:cs typeface="+mn-cs"/>
            </a:rPr>
            <a:t>  Octubre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Octubre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Octubre 2019 </a:t>
          </a:r>
          <a:r>
            <a:rPr lang="es-DO" sz="2000" b="1">
              <a:solidFill>
                <a:schemeClr val="lt1"/>
              </a:solidFill>
              <a:effectLst/>
              <a:latin typeface="+mn-lt"/>
              <a:ea typeface="+mn-ea"/>
              <a:cs typeface="+mn-cs"/>
            </a:rPr>
            <a:t>- Octubre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Octubre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45</xdr:row>
      <xdr:rowOff>12175</xdr:rowOff>
    </xdr:from>
    <xdr:to>
      <xdr:col>9</xdr:col>
      <xdr:colOff>306855</xdr:colOff>
      <xdr:row>46</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1</xdr:colOff>
      <xdr:row>18</xdr:row>
      <xdr:rowOff>242455</xdr:rowOff>
    </xdr:from>
    <xdr:to>
      <xdr:col>14</xdr:col>
      <xdr:colOff>363683</xdr:colOff>
      <xdr:row>42</xdr:row>
      <xdr:rowOff>242454</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octubre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98,313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Octubre 2020</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40822</xdr:rowOff>
    </xdr:from>
    <xdr:to>
      <xdr:col>9</xdr:col>
      <xdr:colOff>1605643</xdr:colOff>
      <xdr:row>58</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78441</xdr:colOff>
      <xdr:row>5</xdr:row>
      <xdr:rowOff>1</xdr:rowOff>
    </xdr:from>
    <xdr:to>
      <xdr:col>12</xdr:col>
      <xdr:colOff>448235</xdr:colOff>
      <xdr:row>41</xdr:row>
      <xdr:rowOff>168090</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78441" y="952501"/>
          <a:ext cx="12023912" cy="717176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 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octubre 2020, el 1.16% de los cotizantes eran menores de 19 años: estando la mayor agrupación de cotizantes entre las edades de 20 a 49 años que representan el 75.52%;  el 14.48% corresponde al grupo etario de las edades de 50 a 59 años y  un aspecto adestacar es que el 8.83% de los cotizantes tienen más de 60 años. Con relación al sexo se tiene el 54.2%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74.2% de los cotizantes del sistema están dentro del rango de salario mínimos cotizables de 0-2 salarios; el 22.2%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54.1% de los  cotizantes estánafiliados a dos AFP's;  Popular con un 29.4% y Scotia Crecer con un 24.8%.  En el Sistema de Reparto cotizan alrededor de un 7.7% (5.9% en Reparto Individualizado y 1.8%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octubre 2020, se efectuaron un total de traspasos de afiliados de 484,374 de los cuales 58,972 corresponde a los traspasos de los docentes de la Secretaría de Estado de Educación afiliados a las AFP’s, al Instituto Nacional de Bienestar Magisterial(INABIMA).  Entre el enero 2005 al mes de octubre 2020, las AFP cedieron 68,031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abril-junio 2020 se observa una mayor concentración de los trabajadores en el Distrito Nacional, con un 17.1% del total de afiliados a nivel nacional,  seguido por la provincia de Santiago de los Caballeros con un 9.1% y Santo Domingo con un 6.9%, el resto de las provincias del país presentan una participacióndel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Octubre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Octubre 2019</a:t>
          </a:r>
          <a:r>
            <a:rPr lang="es-DO" sz="2000" b="1" baseline="0">
              <a:solidFill>
                <a:schemeClr val="lt1"/>
              </a:solidFill>
              <a:effectLst/>
              <a:latin typeface="+mn-lt"/>
              <a:ea typeface="+mn-ea"/>
              <a:cs typeface="+mn-cs"/>
            </a:rPr>
            <a:t> -   Octubre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Octubre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Octubre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Octubre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Octubre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Octubre </a:t>
          </a:r>
          <a:r>
            <a:rPr lang="es-DO" sz="1200" b="1" baseline="0">
              <a:solidFill>
                <a:schemeClr val="lt1"/>
              </a:solidFill>
              <a:effectLst/>
              <a:latin typeface="+mn-lt"/>
              <a:ea typeface="+mn-ea"/>
              <a:cs typeface="+mn-cs"/>
            </a:rPr>
            <a:t>2020</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Octubre</a:t>
          </a:r>
          <a:r>
            <a:rPr lang="es-DO" sz="1600" b="1" baseline="0">
              <a:solidFill>
                <a:schemeClr val="lt1"/>
              </a:solidFill>
              <a:effectLst/>
              <a:latin typeface="+mn-lt"/>
              <a:ea typeface="+mn-ea"/>
              <a:cs typeface="+mn-cs"/>
            </a:rPr>
            <a:t>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Octubre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Octubre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22</xdr:row>
      <xdr:rowOff>13608</xdr:rowOff>
    </xdr:from>
    <xdr:to>
      <xdr:col>18</xdr:col>
      <xdr:colOff>884465</xdr:colOff>
      <xdr:row>57</xdr:row>
      <xdr:rowOff>176893</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Octubre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Octubre </a:t>
          </a:r>
          <a:r>
            <a:rPr lang="es-DO" sz="18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Abril - Junio</a:t>
          </a:r>
          <a:r>
            <a:rPr lang="en-US" sz="1800" b="1" i="0" baseline="0">
              <a:solidFill>
                <a:schemeClr val="lt1"/>
              </a:solidFill>
              <a:effectLst/>
              <a:latin typeface="+mn-lt"/>
              <a:ea typeface="+mn-ea"/>
              <a:cs typeface="+mn-cs"/>
            </a:rPr>
            <a:t> </a:t>
          </a:r>
          <a:r>
            <a:rPr lang="en-US" sz="1800" b="1" i="0">
              <a:solidFill>
                <a:schemeClr val="lt1"/>
              </a:solidFill>
              <a:effectLst/>
              <a:latin typeface="+mn-lt"/>
              <a:ea typeface="+mn-ea"/>
              <a:cs typeface="+mn-cs"/>
            </a:rPr>
            <a:t>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octubre</a:t>
          </a:r>
          <a:r>
            <a:rPr lang="es-DO" sz="1400" b="0" baseline="0">
              <a:solidFill>
                <a:sysClr val="windowText" lastClr="000000"/>
              </a:solidFill>
            </a:rPr>
            <a:t> </a:t>
          </a:r>
          <a:r>
            <a:rPr lang="es-DO" sz="1400" b="0">
              <a:solidFill>
                <a:sysClr val="windowText" lastClr="000000"/>
              </a:solidFill>
            </a:rPr>
            <a:t>2020 se presenta una afiliación de 2,069,255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octubre 2020</a:t>
          </a:r>
          <a:r>
            <a:rPr lang="es-DO" sz="1400" b="0">
              <a:solidFill>
                <a:sysClr val="windowText" lastClr="000000"/>
              </a:solidFill>
            </a:rPr>
            <a:t>, el  1.2% de los afiliados al SRL es menor o igual a 19 años; el 90.0%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19.3% realizan actividades de riesgos I,  aquel en el cual su gravedad potencial es la de generar lesiones que solo requieren de primeros auxilios);  el 40.4% de riesgo de tipo II (cuya gravedad potencial es la de generar lesiones serias no incapacitantes y que solo requieran atención médica o produzcan una incapacidad de corta duración);  y el 40.4%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octubre </a:t>
          </a:r>
          <a:r>
            <a:rPr lang="es-DO" sz="1400" b="0" baseline="0">
              <a:solidFill>
                <a:sysClr val="windowText" lastClr="000000"/>
              </a:solidFill>
            </a:rPr>
            <a:t>2020</a:t>
          </a:r>
          <a:r>
            <a:rPr lang="es-DO" sz="1400" b="0">
              <a:solidFill>
                <a:sysClr val="windowText" lastClr="000000"/>
              </a:solidFill>
            </a:rPr>
            <a:t>, habían 1,132,799  hombres y  936,453  mujeres para una participación de 54.7%  y 45.3% respectivamente.  En ambos sexo la mayor concentración de afiliados se encuentra entre las edades de 20 a 59, observándose por género que el 90.9% de los hombres y el 90.9%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Octubre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Octubre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Octubre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Octubre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0.01902</cdr:x>
      <cdr:y>0.92545</cdr:y>
    </cdr:from>
    <cdr:to>
      <cdr:x>0.38678</cdr:x>
      <cdr:y>0.96257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66254" y="6926764"/>
          <a:ext cx="5147788" cy="27782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21</xdr:row>
      <xdr:rowOff>27215</xdr:rowOff>
    </xdr:from>
    <xdr:to>
      <xdr:col>9</xdr:col>
      <xdr:colOff>1265463</xdr:colOff>
      <xdr:row>58</xdr:row>
      <xdr:rowOff>54427</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Octubre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85164</xdr:colOff>
      <xdr:row>4</xdr:row>
      <xdr:rowOff>85725</xdr:rowOff>
    </xdr:from>
    <xdr:to>
      <xdr:col>10</xdr:col>
      <xdr:colOff>647699</xdr:colOff>
      <xdr:row>43</xdr:row>
      <xdr:rowOff>19610</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5164" y="895350"/>
          <a:ext cx="10316135" cy="729671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octubre 2020 fue de 90,384 obervandose un crecimiento de más del 100%.  En el mismo período, el número total de trabajadores afiliados fue de 1,188,229 y 2,069,255 respectivamente,  observándose una tasa de crecimiento de 74.15%.  Para el mes de octubre 2020,  las cifras dan cuenta que un número significativo de empresas registradas tienen entre uno y cinco empleados,  representando el 63.5% del total de empresas registradas.  Dicho grupo, constituido por 57,356 unidades, cuenta con un total de 138,821 trabajadores, lo que representa el 7% de los trabajadores asalariados afiliados.  Mientras que el número de empresas que poseen de 1 a 20 empleados representa un 89.23%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435,926 personas, y su empleomanía representa el 21.1%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octubre 2020 es de RD$20,398.00 para el sector privado;  RD$25,660.00 para el sector público y de RD$30,534.00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123266</xdr:colOff>
      <xdr:row>5</xdr:row>
      <xdr:rowOff>89649</xdr:rowOff>
    </xdr:from>
    <xdr:to>
      <xdr:col>11</xdr:col>
      <xdr:colOff>683559</xdr:colOff>
      <xdr:row>38</xdr:row>
      <xdr:rowOff>78441</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23266" y="1008531"/>
          <a:ext cx="11093822" cy="67123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octubre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RD$1,105,491,420,500.28 los cuales el 90.98% (RD$1,005,802,561,534.38) pertenece al recaudo del Régimen Contributivo (RC); el 7.75%  (RD$84703,245,082.99) aportes del gobierno para cubrir a los afiliados del Seguro Familiar de Salud del RégimenSubsidiado y el 1.3% (RD$13,985,613,882.91 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octubre 2020 </a:t>
          </a:r>
          <a:r>
            <a:rPr lang="es-DO" sz="1500" b="0">
              <a:solidFill>
                <a:sysClr val="windowText" lastClr="000000"/>
              </a:solidFill>
              <a:latin typeface="+mn-lt"/>
              <a:ea typeface="+mn-ea"/>
              <a:cs typeface="+mn-cs"/>
            </a:rPr>
            <a:t>ascienden a un monto de RD$91,729,891,680.02 distribuido de la siguiente manera: RD$85,703,245,082.99,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RD$5,626,646,597.03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octubre 2020, un 63.9%  (RD$642,928,841,845.69) proviene del sector privado y el 36.1% (RD$362,984,451,709.70)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10.25% sectores público y el 18.15% privados) y el 71.60% del sector empleador (25.83% público y el 45.77%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octubre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RD$111,262,253,180.66 y los pagos a las diferentes entidades que lo componen para cubrir losdiferentes seguros alcanzaron un monto total de RD$116,156,931,529.12.  En el mismo período, para el Régimen Subsidiado se recibieronaportes del gobierno central  por la suma de RD$40,807,235,129.45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RD$8,990,443,332.98.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68036</xdr:colOff>
      <xdr:row>25</xdr:row>
      <xdr:rowOff>40823</xdr:rowOff>
    </xdr:from>
    <xdr:to>
      <xdr:col>13</xdr:col>
      <xdr:colOff>1428750</xdr:colOff>
      <xdr:row>77</xdr:row>
      <xdr:rowOff>40822</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Octubre 2020</a:t>
          </a:r>
          <a:endParaRPr lang="es-DO" sz="3200">
            <a:effectLst/>
          </a:endParaRPr>
        </a:p>
      </xdr:txBody>
    </xdr:sp>
    <xdr:clientData/>
  </xdr:twoCellAnchor>
  <xdr:twoCellAnchor editAs="oneCell">
    <xdr:from>
      <xdr:col>0</xdr:col>
      <xdr:colOff>727363</xdr:colOff>
      <xdr:row>0</xdr:row>
      <xdr:rowOff>264451</xdr:rowOff>
    </xdr:from>
    <xdr:to>
      <xdr:col>1</xdr:col>
      <xdr:colOff>571499</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Octubre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Octubre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Octubre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204108</xdr:colOff>
      <xdr:row>4</xdr:row>
      <xdr:rowOff>108856</xdr:rowOff>
    </xdr:from>
    <xdr:to>
      <xdr:col>11</xdr:col>
      <xdr:colOff>1156607</xdr:colOff>
      <xdr:row>54</xdr:row>
      <xdr:rowOff>108857</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204108" y="1319892"/>
          <a:ext cx="14314713" cy="95250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2020, los egresos del SDSS ascienden a  RD$1,101,167,974,306.36,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octubre 2020 asciende  a RD$459,818,068,162.73,  de los cuales un 93.2% fue asignado para el cuidado de la salud; 1.22% para cubrir el Fondo Nacional de Atenciones Médicas por Accidentes de Tránsito (FONAMAT); un 4.35%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octubre 2020 fue de RD$50,980,624,002.54,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81.3% del dinero fue pagado a las cuatro ARS que poseen el mayor número de afiliados (Primera ARS Humano 31.4%;  Palic Salud 14.0%; SENASA  Contributivo 27.8%; Universal 8.1%),  el  18.7% de los fondos se distribuye entre las 13 ARS restantes.   El monto total pagado a las ARS  desde 2007 al mes  de octubre 2020 alcanza la suma de RD$434,023,867,130.41,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octubre 2020,  RD$2,678,617,996.48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octubre 2020 el gobierno ha transferido al sistema  según  lo presupuestado anualmente la suma de RD$85,703,245,082.99,  para cubrir la afiliación al Seguro Familiar de Salud de los  ciudadanos con menos  ingresos del país, así como las personas que viven con discapacidad, personas VIH positivas y trabajadores por cuenta propia con ingresos inestables e inferiores al salario mínimo nacional; y RD$86,377,245,082.99,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octubre 2020, el gobierno central ha realizado aportes a los Régimenes Especiales Transitorios de Salud  para  los pensionados de RD$5,626,646,597.03 y se han pagado a las ARS correspondientes RD$5,192,609,403.34.</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Octubre 2019 - Octubre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3.bin"/><Relationship Id="rId4" Type="http://schemas.openxmlformats.org/officeDocument/2006/relationships/comments" Target="../comments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R69" sqref="R69"/>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row r="66" spans="19:19">
      <c r="S66" s="67"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2.5703125" style="438" customWidth="1"/>
    <col min="2" max="2" width="14" style="438" customWidth="1"/>
    <col min="3" max="3" width="11.140625" style="438" customWidth="1"/>
    <col min="4" max="4" width="20.7109375" style="438" customWidth="1"/>
    <col min="5" max="5" width="15.42578125" style="438" customWidth="1"/>
    <col min="6" max="8" width="17.42578125" style="438" customWidth="1"/>
    <col min="9" max="9" width="19.5703125" style="438" customWidth="1"/>
    <col min="10" max="10" width="21.42578125" style="438" customWidth="1"/>
    <col min="11" max="11" width="19.28515625" style="438" customWidth="1"/>
    <col min="12" max="12" width="16.5703125" style="438" customWidth="1"/>
    <col min="13" max="13" width="18.7109375" style="438" customWidth="1"/>
    <col min="14" max="14" width="21.7109375" style="438" customWidth="1"/>
    <col min="15" max="15" width="1.140625" style="438" customWidth="1"/>
    <col min="16" max="16384" width="11.42578125" style="438"/>
  </cols>
  <sheetData>
    <row r="2" spans="1:15" s="38" customFormat="1" ht="48.75" customHeight="1">
      <c r="A2" s="2337" t="s">
        <v>374</v>
      </c>
      <c r="B2" s="2337"/>
      <c r="C2" s="2337"/>
      <c r="D2" s="2337"/>
      <c r="E2" s="2337"/>
      <c r="F2" s="2337"/>
      <c r="G2" s="2337"/>
      <c r="H2" s="2337"/>
      <c r="I2" s="2337"/>
      <c r="J2" s="2337"/>
      <c r="K2" s="2337"/>
    </row>
    <row r="3" spans="1:15" s="219" customFormat="1" ht="53.25" customHeight="1">
      <c r="A3" s="349" t="s">
        <v>0</v>
      </c>
      <c r="B3" s="349" t="s">
        <v>164</v>
      </c>
      <c r="C3" s="350" t="s">
        <v>171</v>
      </c>
      <c r="D3" s="350" t="s">
        <v>172</v>
      </c>
      <c r="E3" s="472" t="s">
        <v>120</v>
      </c>
      <c r="F3" s="729" t="s">
        <v>173</v>
      </c>
      <c r="G3" s="730" t="s">
        <v>174</v>
      </c>
      <c r="H3" s="731" t="s">
        <v>175</v>
      </c>
      <c r="I3" s="472" t="s">
        <v>733</v>
      </c>
      <c r="J3" s="351" t="s">
        <v>176</v>
      </c>
      <c r="K3" s="218"/>
      <c r="L3" s="482"/>
    </row>
    <row r="4" spans="1:15" ht="16.5" customHeight="1">
      <c r="A4" s="1784" t="s">
        <v>386</v>
      </c>
      <c r="B4" s="478">
        <v>41379</v>
      </c>
      <c r="C4" s="479">
        <v>304</v>
      </c>
      <c r="D4" s="479">
        <v>74</v>
      </c>
      <c r="E4" s="480">
        <f t="shared" ref="E4:E15" si="0">+D4+C4+B4</f>
        <v>41757</v>
      </c>
      <c r="F4" s="1060">
        <v>863333</v>
      </c>
      <c r="G4" s="1061">
        <v>123254</v>
      </c>
      <c r="H4" s="1062">
        <v>201642</v>
      </c>
      <c r="I4" s="480">
        <f>+H4+G4+F4</f>
        <v>1188229</v>
      </c>
      <c r="J4" s="1800">
        <f>I4/E4</f>
        <v>28.455803817324043</v>
      </c>
      <c r="K4" s="142"/>
      <c r="L4" s="482"/>
      <c r="M4" s="759"/>
      <c r="N4" s="219"/>
    </row>
    <row r="5" spans="1:15" ht="16.5" customHeight="1">
      <c r="A5" s="659" t="s">
        <v>354</v>
      </c>
      <c r="B5" s="481">
        <v>41179</v>
      </c>
      <c r="C5" s="482">
        <v>412</v>
      </c>
      <c r="D5" s="482">
        <v>80</v>
      </c>
      <c r="E5" s="483">
        <f t="shared" si="0"/>
        <v>41671</v>
      </c>
      <c r="F5" s="758">
        <v>869750</v>
      </c>
      <c r="G5" s="759">
        <v>148220</v>
      </c>
      <c r="H5" s="1063">
        <v>209755</v>
      </c>
      <c r="I5" s="483">
        <f t="shared" ref="I5:I10" si="1">+H5+G5+F5</f>
        <v>1227725</v>
      </c>
      <c r="J5" s="1801">
        <f>I5/E5</f>
        <v>29.462335917064625</v>
      </c>
      <c r="K5" s="91"/>
      <c r="L5" s="482"/>
      <c r="M5" s="219"/>
      <c r="N5" s="219"/>
    </row>
    <row r="6" spans="1:15" ht="16.5" customHeight="1">
      <c r="A6" s="659" t="s">
        <v>355</v>
      </c>
      <c r="B6" s="481">
        <v>43682</v>
      </c>
      <c r="C6" s="482">
        <v>418</v>
      </c>
      <c r="D6" s="482">
        <v>79</v>
      </c>
      <c r="E6" s="483">
        <f t="shared" si="0"/>
        <v>44179</v>
      </c>
      <c r="F6" s="758">
        <v>943828</v>
      </c>
      <c r="G6" s="759">
        <v>136553</v>
      </c>
      <c r="H6" s="1063">
        <v>218706</v>
      </c>
      <c r="I6" s="483">
        <f t="shared" si="1"/>
        <v>1299087</v>
      </c>
      <c r="J6" s="1801">
        <f t="shared" ref="J6:J16" si="2">I6/E6</f>
        <v>29.405079336336268</v>
      </c>
      <c r="K6" s="759"/>
      <c r="L6" s="482"/>
      <c r="M6" s="219"/>
      <c r="N6" s="219"/>
    </row>
    <row r="7" spans="1:15" ht="16.5" customHeight="1">
      <c r="A7" s="659" t="s">
        <v>356</v>
      </c>
      <c r="B7" s="481">
        <v>46674</v>
      </c>
      <c r="C7" s="482">
        <v>469</v>
      </c>
      <c r="D7" s="482">
        <v>79</v>
      </c>
      <c r="E7" s="483">
        <f t="shared" si="0"/>
        <v>47222</v>
      </c>
      <c r="F7" s="758">
        <v>996469</v>
      </c>
      <c r="G7" s="759">
        <v>142319</v>
      </c>
      <c r="H7" s="1063">
        <v>225133</v>
      </c>
      <c r="I7" s="483">
        <f t="shared" si="1"/>
        <v>1363921</v>
      </c>
      <c r="J7" s="1801">
        <f t="shared" si="2"/>
        <v>28.883168861971114</v>
      </c>
      <c r="K7" s="780"/>
      <c r="L7" s="482"/>
      <c r="M7" s="219"/>
      <c r="N7" s="219"/>
    </row>
    <row r="8" spans="1:15" ht="16.5" customHeight="1">
      <c r="A8" s="659" t="s">
        <v>387</v>
      </c>
      <c r="B8" s="481">
        <v>50784</v>
      </c>
      <c r="C8" s="482">
        <v>488</v>
      </c>
      <c r="D8" s="482">
        <v>79</v>
      </c>
      <c r="E8" s="483">
        <f t="shared" si="0"/>
        <v>51351</v>
      </c>
      <c r="F8" s="758">
        <v>1035050</v>
      </c>
      <c r="G8" s="759">
        <v>156354</v>
      </c>
      <c r="H8" s="1063">
        <v>236498</v>
      </c>
      <c r="I8" s="483">
        <f t="shared" si="1"/>
        <v>1427902</v>
      </c>
      <c r="J8" s="1801">
        <f t="shared" si="2"/>
        <v>27.806702887967127</v>
      </c>
      <c r="K8" s="129"/>
      <c r="L8" s="482"/>
      <c r="M8" s="219"/>
      <c r="N8" s="219"/>
    </row>
    <row r="9" spans="1:15" ht="16.5" customHeight="1">
      <c r="A9" s="659" t="s">
        <v>406</v>
      </c>
      <c r="B9" s="481">
        <v>58768</v>
      </c>
      <c r="C9" s="482">
        <v>489</v>
      </c>
      <c r="D9" s="482">
        <v>78</v>
      </c>
      <c r="E9" s="483">
        <f t="shared" si="0"/>
        <v>59335</v>
      </c>
      <c r="F9" s="758">
        <v>1110841</v>
      </c>
      <c r="G9" s="759">
        <v>166811</v>
      </c>
      <c r="H9" s="1063">
        <v>249006</v>
      </c>
      <c r="I9" s="483">
        <f>+H9+G9+F9</f>
        <v>1526658</v>
      </c>
      <c r="J9" s="1801">
        <f t="shared" si="2"/>
        <v>25.729468273363107</v>
      </c>
      <c r="K9" s="129"/>
      <c r="L9" s="482"/>
      <c r="M9" s="654"/>
      <c r="N9" s="219"/>
    </row>
    <row r="10" spans="1:15" ht="16.5" customHeight="1">
      <c r="A10" s="659" t="s">
        <v>429</v>
      </c>
      <c r="B10" s="758">
        <v>65073</v>
      </c>
      <c r="C10" s="759">
        <v>519</v>
      </c>
      <c r="D10" s="759">
        <v>74</v>
      </c>
      <c r="E10" s="760">
        <f t="shared" si="0"/>
        <v>65666</v>
      </c>
      <c r="F10" s="758">
        <v>1193568</v>
      </c>
      <c r="G10" s="759">
        <v>176595</v>
      </c>
      <c r="H10" s="1063">
        <v>281039</v>
      </c>
      <c r="I10" s="760">
        <f t="shared" si="1"/>
        <v>1651202</v>
      </c>
      <c r="J10" s="1801">
        <f t="shared" si="2"/>
        <v>25.145463405719855</v>
      </c>
      <c r="K10" s="129"/>
      <c r="L10" s="438" t="s">
        <v>10</v>
      </c>
      <c r="M10" s="219"/>
      <c r="N10" s="219"/>
    </row>
    <row r="11" spans="1:15" ht="16.5" customHeight="1">
      <c r="A11" s="659" t="s">
        <v>717</v>
      </c>
      <c r="B11" s="758">
        <v>69404</v>
      </c>
      <c r="C11" s="759">
        <v>542</v>
      </c>
      <c r="D11" s="759">
        <v>73</v>
      </c>
      <c r="E11" s="760">
        <f t="shared" si="0"/>
        <v>70019</v>
      </c>
      <c r="F11" s="758">
        <v>1268556</v>
      </c>
      <c r="G11" s="759">
        <v>189220</v>
      </c>
      <c r="H11" s="1063">
        <v>301682</v>
      </c>
      <c r="I11" s="760">
        <f t="shared" ref="I11:I15" si="3">+H11+G11+F11</f>
        <v>1759458</v>
      </c>
      <c r="J11" s="1801">
        <f t="shared" si="2"/>
        <v>25.128293748839599</v>
      </c>
      <c r="K11" s="484"/>
      <c r="M11" s="654"/>
      <c r="N11" s="219"/>
    </row>
    <row r="12" spans="1:15" ht="16.5" customHeight="1">
      <c r="A12" s="659" t="s">
        <v>744</v>
      </c>
      <c r="B12" s="758">
        <v>74225</v>
      </c>
      <c r="C12" s="759">
        <v>524</v>
      </c>
      <c r="D12" s="759">
        <v>73</v>
      </c>
      <c r="E12" s="760">
        <f t="shared" si="0"/>
        <v>74822</v>
      </c>
      <c r="F12" s="758">
        <v>1365808</v>
      </c>
      <c r="G12" s="759">
        <v>234553</v>
      </c>
      <c r="H12" s="1063">
        <v>287877</v>
      </c>
      <c r="I12" s="760">
        <f t="shared" si="3"/>
        <v>1888238</v>
      </c>
      <c r="J12" s="1801">
        <f t="shared" si="2"/>
        <v>25.236401058512204</v>
      </c>
      <c r="M12" s="219"/>
      <c r="N12" s="219"/>
      <c r="O12" s="450"/>
    </row>
    <row r="13" spans="1:15" ht="16.5" customHeight="1">
      <c r="A13" s="659" t="s">
        <v>797</v>
      </c>
      <c r="B13" s="758">
        <v>78962</v>
      </c>
      <c r="C13" s="759">
        <v>564</v>
      </c>
      <c r="D13" s="759">
        <v>76</v>
      </c>
      <c r="E13" s="760">
        <f t="shared" si="0"/>
        <v>79602</v>
      </c>
      <c r="F13" s="758">
        <v>1446555</v>
      </c>
      <c r="G13" s="759">
        <v>281553</v>
      </c>
      <c r="H13" s="1063">
        <v>322214</v>
      </c>
      <c r="I13" s="760">
        <f t="shared" si="3"/>
        <v>2050322</v>
      </c>
      <c r="J13" s="1801">
        <f t="shared" si="2"/>
        <v>25.757166905354136</v>
      </c>
      <c r="M13" s="219"/>
      <c r="N13" s="219"/>
    </row>
    <row r="14" spans="1:15" ht="16.5" customHeight="1">
      <c r="A14" s="659" t="s">
        <v>822</v>
      </c>
      <c r="B14" s="759">
        <v>84840</v>
      </c>
      <c r="C14" s="759">
        <v>597</v>
      </c>
      <c r="D14" s="759">
        <v>76</v>
      </c>
      <c r="E14" s="760">
        <f t="shared" si="0"/>
        <v>85513</v>
      </c>
      <c r="F14" s="758">
        <v>1546593</v>
      </c>
      <c r="G14" s="759">
        <v>294564</v>
      </c>
      <c r="H14" s="1063">
        <v>332833</v>
      </c>
      <c r="I14" s="760">
        <f t="shared" si="3"/>
        <v>2173990</v>
      </c>
      <c r="J14" s="1801">
        <f t="shared" si="2"/>
        <v>25.422918152795482</v>
      </c>
      <c r="L14" s="131" t="s">
        <v>815</v>
      </c>
      <c r="M14" s="132"/>
    </row>
    <row r="15" spans="1:15" ht="13.5" customHeight="1">
      <c r="A15" s="659" t="s">
        <v>983</v>
      </c>
      <c r="B15" s="759">
        <v>90771</v>
      </c>
      <c r="C15" s="759">
        <v>615</v>
      </c>
      <c r="D15" s="759">
        <v>77</v>
      </c>
      <c r="E15" s="760">
        <f t="shared" si="0"/>
        <v>91463</v>
      </c>
      <c r="F15" s="1799">
        <v>1600281</v>
      </c>
      <c r="G15" s="759">
        <v>312660</v>
      </c>
      <c r="H15" s="1063">
        <v>342772</v>
      </c>
      <c r="I15" s="760">
        <f t="shared" si="3"/>
        <v>2255713</v>
      </c>
      <c r="J15" s="1801">
        <f t="shared" si="2"/>
        <v>24.662573937001849</v>
      </c>
      <c r="L15" s="131"/>
      <c r="M15" s="131"/>
    </row>
    <row r="16" spans="1:15" ht="15.75">
      <c r="A16" s="1117" t="str">
        <f>+'Resumen EEp (2)'!F3</f>
        <v>Oct.2020</v>
      </c>
      <c r="B16" s="1073">
        <f>+'Resumen EEp (2)'!B9</f>
        <v>89716</v>
      </c>
      <c r="C16" s="1073">
        <f>+'Resumen EEp (2)'!B10</f>
        <v>592</v>
      </c>
      <c r="D16" s="1073">
        <f>+'Resumen EEp (2)'!B11</f>
        <v>76</v>
      </c>
      <c r="E16" s="1074">
        <f>+D16+C16+B16</f>
        <v>90384</v>
      </c>
      <c r="F16" s="1072">
        <f>+'Resumen EEp (2)'!D9</f>
        <v>1425250</v>
      </c>
      <c r="G16" s="1073">
        <f>+'Resumen EEp (2)'!D10</f>
        <v>316871</v>
      </c>
      <c r="H16" s="1075">
        <f>+'Resumen EEp (2)'!D11</f>
        <v>327134</v>
      </c>
      <c r="I16" s="1074">
        <f>+H16+G16+F16</f>
        <v>2069255</v>
      </c>
      <c r="J16" s="1802">
        <f t="shared" si="2"/>
        <v>22.894040980704549</v>
      </c>
      <c r="M16" s="131"/>
    </row>
    <row r="17" spans="2:23" ht="19.5" customHeight="1">
      <c r="B17" s="1076"/>
      <c r="C17" s="1076"/>
      <c r="D17" s="1076"/>
      <c r="E17" s="1076"/>
      <c r="F17" s="1076"/>
      <c r="G17" s="1076"/>
      <c r="H17" s="1076"/>
      <c r="I17" s="1076"/>
      <c r="M17" s="131"/>
    </row>
    <row r="18" spans="2:23" ht="19.5" customHeight="1">
      <c r="L18" s="130"/>
      <c r="M18" s="131"/>
    </row>
    <row r="19" spans="2:23" ht="19.5" customHeight="1">
      <c r="L19" s="130"/>
    </row>
    <row r="20" spans="2:23" ht="19.5" customHeight="1">
      <c r="L20" s="130"/>
    </row>
    <row r="21" spans="2:23" ht="19.5" customHeight="1">
      <c r="P21" s="131"/>
      <c r="Q21" s="131"/>
      <c r="R21" s="131"/>
      <c r="S21" s="131"/>
      <c r="T21" s="131"/>
      <c r="U21" s="131"/>
      <c r="V21" s="131"/>
      <c r="W21" s="131"/>
    </row>
    <row r="22" spans="2:23" ht="19.5" customHeight="1"/>
    <row r="23" spans="2:23" ht="19.5" customHeight="1">
      <c r="L23" s="130"/>
    </row>
    <row r="24" spans="2:23" ht="19.5" customHeight="1"/>
    <row r="25" spans="2:23" ht="19.5" customHeight="1"/>
    <row r="26" spans="2:23" ht="19.5" customHeight="1"/>
    <row r="27" spans="2:23" ht="19.5" customHeight="1"/>
    <row r="28" spans="2:23" ht="19.5" customHeight="1"/>
    <row r="29" spans="2:23" ht="19.5" customHeight="1"/>
    <row r="30" spans="2:23" ht="19.5" customHeight="1"/>
    <row r="31" spans="2:23" ht="19.5" customHeight="1"/>
    <row r="32" spans="2:23" ht="19.5" customHeight="1"/>
    <row r="33" ht="19.5" customHeight="1"/>
    <row r="34" ht="19.5" customHeight="1"/>
    <row r="35" ht="19.5" customHeight="1"/>
    <row r="36" ht="19.5" customHeight="1"/>
    <row r="37" ht="19.5" customHeight="1"/>
  </sheetData>
  <mergeCells count="1">
    <mergeCell ref="A2:K2"/>
  </mergeCells>
  <conditionalFormatting sqref="B16:I16">
    <cfRule type="cellIs" dxfId="6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O31" sqref="O31"/>
    </sheetView>
  </sheetViews>
  <sheetFormatPr baseColWidth="10" defaultColWidth="11.42578125" defaultRowHeight="15"/>
  <cols>
    <col min="1" max="1" width="13.140625" style="67" customWidth="1"/>
    <col min="2" max="6" width="11.42578125" style="67"/>
    <col min="7" max="7" width="8.85546875" style="67" customWidth="1"/>
    <col min="8" max="10" width="11.42578125" style="67"/>
    <col min="11" max="11" width="11.42578125" style="67" customWidth="1"/>
    <col min="12" max="16384" width="11.42578125" style="67"/>
  </cols>
  <sheetData>
    <row r="3" spans="1:12" ht="15" customHeight="1"/>
    <row r="5" spans="1:12" ht="9" customHeight="1"/>
    <row r="6" spans="1:12" ht="15" customHeight="1">
      <c r="A6" s="2520" t="s">
        <v>1103</v>
      </c>
      <c r="B6" s="2520"/>
      <c r="C6" s="2520"/>
      <c r="D6" s="2520"/>
      <c r="E6" s="2520"/>
      <c r="F6" s="2520"/>
      <c r="G6" s="2520"/>
      <c r="H6" s="2520"/>
      <c r="I6" s="2520"/>
      <c r="J6" s="2520"/>
      <c r="K6" s="2520"/>
      <c r="L6" s="2520"/>
    </row>
    <row r="7" spans="1:12" ht="15" customHeight="1">
      <c r="A7" s="2520"/>
      <c r="B7" s="2520"/>
      <c r="C7" s="2520"/>
      <c r="D7" s="2520"/>
      <c r="E7" s="2520"/>
      <c r="F7" s="2520"/>
      <c r="G7" s="2520"/>
      <c r="H7" s="2520"/>
      <c r="I7" s="2520"/>
      <c r="J7" s="2520"/>
      <c r="K7" s="2520"/>
      <c r="L7" s="2520"/>
    </row>
    <row r="8" spans="1:12" ht="15" customHeight="1">
      <c r="A8" s="2520"/>
      <c r="B8" s="2520"/>
      <c r="C8" s="2520"/>
      <c r="D8" s="2520"/>
      <c r="E8" s="2520"/>
      <c r="F8" s="2520"/>
      <c r="G8" s="2520"/>
      <c r="H8" s="2520"/>
      <c r="I8" s="2520"/>
      <c r="J8" s="2520"/>
      <c r="K8" s="2520"/>
      <c r="L8" s="2520"/>
    </row>
    <row r="9" spans="1:12" ht="15" customHeight="1">
      <c r="A9" s="2520"/>
      <c r="B9" s="2520"/>
      <c r="C9" s="2520"/>
      <c r="D9" s="2520"/>
      <c r="E9" s="2520"/>
      <c r="F9" s="2520"/>
      <c r="G9" s="2520"/>
      <c r="H9" s="2520"/>
      <c r="I9" s="2520"/>
      <c r="J9" s="2520"/>
      <c r="K9" s="2520"/>
      <c r="L9" s="2520"/>
    </row>
    <row r="10" spans="1:12" ht="15" customHeight="1">
      <c r="A10" s="2520"/>
      <c r="B10" s="2520"/>
      <c r="C10" s="2520"/>
      <c r="D10" s="2520"/>
      <c r="E10" s="2520"/>
      <c r="F10" s="2520"/>
      <c r="G10" s="2520"/>
      <c r="H10" s="2520"/>
      <c r="I10" s="2520"/>
      <c r="J10" s="2520"/>
      <c r="K10" s="2520"/>
      <c r="L10" s="2520"/>
    </row>
    <row r="11" spans="1:12" ht="15" customHeight="1">
      <c r="A11" s="2520"/>
      <c r="B11" s="2520"/>
      <c r="C11" s="2520"/>
      <c r="D11" s="2520"/>
      <c r="E11" s="2520"/>
      <c r="F11" s="2520"/>
      <c r="G11" s="2520"/>
      <c r="H11" s="2520"/>
      <c r="I11" s="2520"/>
      <c r="J11" s="2520"/>
      <c r="K11" s="2520"/>
      <c r="L11" s="2520"/>
    </row>
    <row r="12" spans="1:12" ht="15" customHeight="1">
      <c r="A12" s="2520"/>
      <c r="B12" s="2520"/>
      <c r="C12" s="2520"/>
      <c r="D12" s="2520"/>
      <c r="E12" s="2520"/>
      <c r="F12" s="2520"/>
      <c r="G12" s="2520"/>
      <c r="H12" s="2520"/>
      <c r="I12" s="2520"/>
      <c r="J12" s="2520"/>
      <c r="K12" s="2520"/>
      <c r="L12" s="2520"/>
    </row>
    <row r="13" spans="1:12" ht="15" customHeight="1">
      <c r="A13" s="2520"/>
      <c r="B13" s="2520"/>
      <c r="C13" s="2520"/>
      <c r="D13" s="2520"/>
      <c r="E13" s="2520"/>
      <c r="F13" s="2520"/>
      <c r="G13" s="2520"/>
      <c r="H13" s="2520"/>
      <c r="I13" s="2520"/>
      <c r="J13" s="2520"/>
      <c r="K13" s="2520"/>
      <c r="L13" s="2520"/>
    </row>
    <row r="14" spans="1:12" ht="15" customHeight="1">
      <c r="A14" s="2520"/>
      <c r="B14" s="2520"/>
      <c r="C14" s="2520"/>
      <c r="D14" s="2520"/>
      <c r="E14" s="2520"/>
      <c r="F14" s="2520"/>
      <c r="G14" s="2520"/>
      <c r="H14" s="2520"/>
      <c r="I14" s="2520"/>
      <c r="J14" s="2520"/>
      <c r="K14" s="2520"/>
      <c r="L14" s="2520"/>
    </row>
    <row r="15" spans="1:12" ht="15" customHeight="1">
      <c r="A15" s="2520"/>
      <c r="B15" s="2520"/>
      <c r="C15" s="2520"/>
      <c r="D15" s="2520"/>
      <c r="E15" s="2520"/>
      <c r="F15" s="2520"/>
      <c r="G15" s="2520"/>
      <c r="H15" s="2520"/>
      <c r="I15" s="2520"/>
      <c r="J15" s="2520"/>
      <c r="K15" s="2520"/>
      <c r="L15" s="2520"/>
    </row>
    <row r="16" spans="1:12" ht="15" customHeight="1">
      <c r="A16" s="2520"/>
      <c r="B16" s="2520"/>
      <c r="C16" s="2520"/>
      <c r="D16" s="2520"/>
      <c r="E16" s="2520"/>
      <c r="F16" s="2520"/>
      <c r="G16" s="2520"/>
      <c r="H16" s="2520"/>
      <c r="I16" s="2520"/>
      <c r="J16" s="2520"/>
      <c r="K16" s="2520"/>
      <c r="L16" s="2520"/>
    </row>
    <row r="17" spans="1:12" ht="15" customHeight="1">
      <c r="A17" s="2520"/>
      <c r="B17" s="2520"/>
      <c r="C17" s="2520"/>
      <c r="D17" s="2520"/>
      <c r="E17" s="2520"/>
      <c r="F17" s="2520"/>
      <c r="G17" s="2520"/>
      <c r="H17" s="2520"/>
      <c r="I17" s="2520"/>
      <c r="J17" s="2520"/>
      <c r="K17" s="2520"/>
      <c r="L17" s="2520"/>
    </row>
    <row r="18" spans="1:12" ht="15" customHeight="1">
      <c r="A18" s="2520"/>
      <c r="B18" s="2520"/>
      <c r="C18" s="2520"/>
      <c r="D18" s="2520"/>
      <c r="E18" s="2520"/>
      <c r="F18" s="2520"/>
      <c r="G18" s="2520"/>
      <c r="H18" s="2520"/>
      <c r="I18" s="2520"/>
      <c r="J18" s="2520"/>
      <c r="K18" s="2520"/>
      <c r="L18" s="2520"/>
    </row>
    <row r="19" spans="1:12" ht="30.75" customHeight="1">
      <c r="A19" s="2520"/>
      <c r="B19" s="2520"/>
      <c r="C19" s="2520"/>
      <c r="D19" s="2520"/>
      <c r="E19" s="2520"/>
      <c r="F19" s="2520"/>
      <c r="G19" s="2520"/>
      <c r="H19" s="2520"/>
      <c r="I19" s="2520"/>
      <c r="J19" s="2520"/>
      <c r="K19" s="2520"/>
      <c r="L19" s="2520"/>
    </row>
    <row r="20" spans="1:12" ht="15" customHeight="1">
      <c r="A20" s="2520"/>
      <c r="B20" s="2520"/>
      <c r="C20" s="2520"/>
      <c r="D20" s="2520"/>
      <c r="E20" s="2520"/>
      <c r="F20" s="2520"/>
      <c r="G20" s="2520"/>
      <c r="H20" s="2520"/>
      <c r="I20" s="2520"/>
      <c r="J20" s="2520"/>
      <c r="K20" s="2520"/>
      <c r="L20" s="2520"/>
    </row>
    <row r="21" spans="1:12" ht="15" customHeight="1">
      <c r="A21" s="2520"/>
      <c r="B21" s="2520"/>
      <c r="C21" s="2520"/>
      <c r="D21" s="2520"/>
      <c r="E21" s="2520"/>
      <c r="F21" s="2520"/>
      <c r="G21" s="2520"/>
      <c r="H21" s="2520"/>
      <c r="I21" s="2520"/>
      <c r="J21" s="2520"/>
      <c r="K21" s="2520"/>
      <c r="L21" s="2520"/>
    </row>
    <row r="22" spans="1:12" ht="15" customHeight="1">
      <c r="A22" s="2520"/>
      <c r="B22" s="2520"/>
      <c r="C22" s="2520"/>
      <c r="D22" s="2520"/>
      <c r="E22" s="2520"/>
      <c r="F22" s="2520"/>
      <c r="G22" s="2520"/>
      <c r="H22" s="2520"/>
      <c r="I22" s="2520"/>
      <c r="J22" s="2520"/>
      <c r="K22" s="2520"/>
      <c r="L22" s="2520"/>
    </row>
    <row r="23" spans="1:12" ht="15" customHeight="1">
      <c r="A23" s="2520"/>
      <c r="B23" s="2520"/>
      <c r="C23" s="2520"/>
      <c r="D23" s="2520"/>
      <c r="E23" s="2520"/>
      <c r="F23" s="2520"/>
      <c r="G23" s="2520"/>
      <c r="H23" s="2520"/>
      <c r="I23" s="2520"/>
      <c r="J23" s="2520"/>
      <c r="K23" s="2520"/>
      <c r="L23" s="2520"/>
    </row>
    <row r="24" spans="1:12" ht="15" customHeight="1">
      <c r="A24" s="2520"/>
      <c r="B24" s="2520"/>
      <c r="C24" s="2520"/>
      <c r="D24" s="2520"/>
      <c r="E24" s="2520"/>
      <c r="F24" s="2520"/>
      <c r="G24" s="2520"/>
      <c r="H24" s="2520"/>
      <c r="I24" s="2520"/>
      <c r="J24" s="2520"/>
      <c r="K24" s="2520"/>
      <c r="L24" s="2520"/>
    </row>
    <row r="25" spans="1:12" ht="15" customHeight="1">
      <c r="A25" s="2520"/>
      <c r="B25" s="2520"/>
      <c r="C25" s="2520"/>
      <c r="D25" s="2520"/>
      <c r="E25" s="2520"/>
      <c r="F25" s="2520"/>
      <c r="G25" s="2520"/>
      <c r="H25" s="2520"/>
      <c r="I25" s="2520"/>
      <c r="J25" s="2520"/>
      <c r="K25" s="2520"/>
      <c r="L25" s="2520"/>
    </row>
    <row r="26" spans="1:12" ht="15" customHeight="1">
      <c r="A26" s="2520"/>
      <c r="B26" s="2520"/>
      <c r="C26" s="2520"/>
      <c r="D26" s="2520"/>
      <c r="E26" s="2520"/>
      <c r="F26" s="2520"/>
      <c r="G26" s="2520"/>
      <c r="H26" s="2520"/>
      <c r="I26" s="2520"/>
      <c r="J26" s="2520"/>
      <c r="K26" s="2520"/>
      <c r="L26" s="2520"/>
    </row>
    <row r="27" spans="1:12" ht="15" customHeight="1">
      <c r="A27" s="2520"/>
      <c r="B27" s="2520"/>
      <c r="C27" s="2520"/>
      <c r="D27" s="2520"/>
      <c r="E27" s="2520"/>
      <c r="F27" s="2520"/>
      <c r="G27" s="2520"/>
      <c r="H27" s="2520"/>
      <c r="I27" s="2520"/>
      <c r="J27" s="2520"/>
      <c r="K27" s="2520"/>
      <c r="L27" s="2520"/>
    </row>
    <row r="28" spans="1:12" ht="15" customHeight="1">
      <c r="A28" s="2520"/>
      <c r="B28" s="2520"/>
      <c r="C28" s="2520"/>
      <c r="D28" s="2520"/>
      <c r="E28" s="2520"/>
      <c r="F28" s="2520"/>
      <c r="G28" s="2520"/>
      <c r="H28" s="2520"/>
      <c r="I28" s="2520"/>
      <c r="J28" s="2520"/>
      <c r="K28" s="2520"/>
      <c r="L28" s="2520"/>
    </row>
    <row r="29" spans="1:12" ht="15" customHeight="1">
      <c r="A29" s="2520"/>
      <c r="B29" s="2520"/>
      <c r="C29" s="2520"/>
      <c r="D29" s="2520"/>
      <c r="E29" s="2520"/>
      <c r="F29" s="2520"/>
      <c r="G29" s="2520"/>
      <c r="H29" s="2520"/>
      <c r="I29" s="2520"/>
      <c r="J29" s="2520"/>
      <c r="K29" s="2520"/>
      <c r="L29" s="2520"/>
    </row>
    <row r="30" spans="1:12" ht="15" customHeight="1">
      <c r="A30" s="2520"/>
      <c r="B30" s="2520"/>
      <c r="C30" s="2520"/>
      <c r="D30" s="2520"/>
      <c r="E30" s="2520"/>
      <c r="F30" s="2520"/>
      <c r="G30" s="2520"/>
      <c r="H30" s="2520"/>
      <c r="I30" s="2520"/>
      <c r="J30" s="2520"/>
      <c r="K30" s="2520"/>
      <c r="L30" s="2520"/>
    </row>
    <row r="31" spans="1:12" ht="48.75" customHeight="1">
      <c r="A31" s="2520"/>
      <c r="B31" s="2520"/>
      <c r="C31" s="2520"/>
      <c r="D31" s="2520"/>
      <c r="E31" s="2520"/>
      <c r="F31" s="2520"/>
      <c r="G31" s="2520"/>
      <c r="H31" s="2520"/>
      <c r="I31" s="2520"/>
      <c r="J31" s="2520"/>
      <c r="K31" s="2520"/>
      <c r="L31" s="2520"/>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T21" sqref="T21"/>
    </sheetView>
  </sheetViews>
  <sheetFormatPr baseColWidth="10" defaultColWidth="11.5703125" defaultRowHeight="15"/>
  <cols>
    <col min="1" max="1" width="20.28515625" style="67" customWidth="1"/>
    <col min="2" max="11" width="9.85546875" style="1125" customWidth="1"/>
    <col min="12" max="12" width="11.7109375" style="1156" customWidth="1"/>
    <col min="13" max="13" width="11.42578125" style="1368" customWidth="1"/>
    <col min="14" max="14" width="11.42578125" style="2010" customWidth="1"/>
    <col min="15" max="15" width="12.7109375" style="522" customWidth="1"/>
    <col min="16" max="17" width="11.5703125" style="67"/>
    <col min="18" max="18" width="21.28515625" style="67" customWidth="1"/>
    <col min="19" max="16384" width="11.5703125" style="67"/>
  </cols>
  <sheetData>
    <row r="1" spans="1:20" ht="61.5" customHeight="1">
      <c r="A1" s="2521"/>
      <c r="B1" s="2522"/>
      <c r="C1" s="2522"/>
      <c r="D1" s="2522"/>
      <c r="E1" s="2522"/>
      <c r="F1" s="2522"/>
      <c r="G1" s="2522"/>
      <c r="H1" s="2522"/>
      <c r="I1" s="2522"/>
      <c r="J1" s="2522"/>
      <c r="K1" s="2522"/>
      <c r="L1" s="2522"/>
      <c r="M1" s="2522"/>
      <c r="N1" s="2522"/>
      <c r="O1" s="2522"/>
      <c r="P1" s="2522"/>
      <c r="Q1" s="2522"/>
      <c r="R1" s="2522"/>
    </row>
    <row r="2" spans="1:20" s="32" customFormat="1" ht="4.5" customHeight="1">
      <c r="A2" s="157"/>
      <c r="B2" s="158"/>
      <c r="C2" s="158"/>
      <c r="D2" s="158"/>
      <c r="E2" s="158"/>
      <c r="F2" s="158"/>
      <c r="G2" s="158"/>
      <c r="H2" s="158"/>
      <c r="I2" s="158"/>
      <c r="J2" s="158"/>
      <c r="K2" s="158"/>
      <c r="L2" s="158"/>
      <c r="M2" s="158"/>
      <c r="N2" s="158"/>
      <c r="O2" s="520"/>
      <c r="P2" s="158"/>
      <c r="Q2" s="158"/>
      <c r="R2" s="158"/>
    </row>
    <row r="3" spans="1:20" s="1607" customFormat="1" ht="18" customHeight="1">
      <c r="A3" s="1525" t="s">
        <v>342</v>
      </c>
      <c r="B3" s="1527">
        <v>2008</v>
      </c>
      <c r="C3" s="1527">
        <v>2009</v>
      </c>
      <c r="D3" s="1527">
        <v>2010</v>
      </c>
      <c r="E3" s="1527">
        <v>2011</v>
      </c>
      <c r="F3" s="1527">
        <v>2012</v>
      </c>
      <c r="G3" s="1527">
        <v>2013</v>
      </c>
      <c r="H3" s="1527">
        <v>2014</v>
      </c>
      <c r="I3" s="1527">
        <v>2015</v>
      </c>
      <c r="J3" s="1527">
        <v>2016</v>
      </c>
      <c r="K3" s="1527">
        <v>2017</v>
      </c>
      <c r="L3" s="1527">
        <v>2018</v>
      </c>
      <c r="M3" s="1528">
        <v>2019</v>
      </c>
      <c r="N3" s="2029" t="s">
        <v>1080</v>
      </c>
      <c r="O3" s="1529" t="s">
        <v>2</v>
      </c>
    </row>
    <row r="4" spans="1:20" ht="13.5" customHeight="1">
      <c r="A4" s="1526" t="s">
        <v>343</v>
      </c>
      <c r="B4" s="1638">
        <v>2516</v>
      </c>
      <c r="C4" s="1638">
        <v>16946</v>
      </c>
      <c r="D4" s="1638">
        <v>18644</v>
      </c>
      <c r="E4" s="1638">
        <v>14301</v>
      </c>
      <c r="F4" s="1638">
        <v>15289</v>
      </c>
      <c r="G4" s="1638">
        <v>19144</v>
      </c>
      <c r="H4" s="1638">
        <v>19157</v>
      </c>
      <c r="I4" s="1638">
        <v>21616</v>
      </c>
      <c r="J4" s="1638">
        <v>22017</v>
      </c>
      <c r="K4" s="1638">
        <v>24675</v>
      </c>
      <c r="L4" s="1638">
        <v>26910</v>
      </c>
      <c r="M4" s="1638">
        <v>36522</v>
      </c>
      <c r="N4" s="1638">
        <v>20874</v>
      </c>
      <c r="O4" s="1236">
        <f>SUM(B4:N4)</f>
        <v>258611</v>
      </c>
      <c r="S4" s="142"/>
    </row>
    <row r="5" spans="1:20" ht="13.5" customHeight="1">
      <c r="A5" s="1526" t="s">
        <v>344</v>
      </c>
      <c r="B5" s="1638">
        <v>1331</v>
      </c>
      <c r="C5" s="1638">
        <v>12867</v>
      </c>
      <c r="D5" s="1638">
        <v>14072</v>
      </c>
      <c r="E5" s="1638">
        <v>10984</v>
      </c>
      <c r="F5" s="1638">
        <v>9467</v>
      </c>
      <c r="G5" s="1638">
        <v>15638</v>
      </c>
      <c r="H5" s="1638">
        <v>14934</v>
      </c>
      <c r="I5" s="1638">
        <v>18350</v>
      </c>
      <c r="J5" s="1638">
        <v>21150</v>
      </c>
      <c r="K5" s="1638">
        <v>19438</v>
      </c>
      <c r="L5" s="1638">
        <v>25235</v>
      </c>
      <c r="M5" s="1638">
        <v>28746</v>
      </c>
      <c r="N5" s="1638">
        <v>16592</v>
      </c>
      <c r="O5" s="1236">
        <f>SUM(B5:N5)</f>
        <v>208804</v>
      </c>
      <c r="S5" s="142"/>
    </row>
    <row r="6" spans="1:20" ht="13.5" customHeight="1">
      <c r="A6" s="1526" t="s">
        <v>349</v>
      </c>
      <c r="B6" s="1638">
        <v>0</v>
      </c>
      <c r="C6" s="1638">
        <v>3795</v>
      </c>
      <c r="D6" s="1638">
        <v>24841</v>
      </c>
      <c r="E6" s="1638">
        <v>33003</v>
      </c>
      <c r="F6" s="1638">
        <v>37654</v>
      </c>
      <c r="G6" s="1638">
        <v>46049</v>
      </c>
      <c r="H6" s="1638">
        <v>59366</v>
      </c>
      <c r="I6" s="1638">
        <v>74609</v>
      </c>
      <c r="J6" s="1638">
        <v>89800</v>
      </c>
      <c r="K6" s="1638">
        <v>122783</v>
      </c>
      <c r="L6" s="1638">
        <v>120314</v>
      </c>
      <c r="M6" s="1638">
        <v>168690</v>
      </c>
      <c r="N6" s="1638">
        <v>107106</v>
      </c>
      <c r="O6" s="1236">
        <f>SUM(B6:N6)</f>
        <v>888010</v>
      </c>
      <c r="S6" s="142"/>
    </row>
    <row r="7" spans="1:20">
      <c r="A7" s="1525" t="s">
        <v>2</v>
      </c>
      <c r="B7" s="1639">
        <f>SUM(B4:B6)</f>
        <v>3847</v>
      </c>
      <c r="C7" s="1639">
        <f t="shared" ref="C7:L7" si="0">SUM(C4:C6)</f>
        <v>33608</v>
      </c>
      <c r="D7" s="1639">
        <f t="shared" si="0"/>
        <v>57557</v>
      </c>
      <c r="E7" s="1639">
        <f t="shared" si="0"/>
        <v>58288</v>
      </c>
      <c r="F7" s="1639">
        <f t="shared" si="0"/>
        <v>62410</v>
      </c>
      <c r="G7" s="1639">
        <f t="shared" si="0"/>
        <v>80831</v>
      </c>
      <c r="H7" s="1639">
        <f t="shared" si="0"/>
        <v>93457</v>
      </c>
      <c r="I7" s="1639">
        <f t="shared" si="0"/>
        <v>114575</v>
      </c>
      <c r="J7" s="1639">
        <f>SUM(J4:J6)</f>
        <v>132967</v>
      </c>
      <c r="K7" s="1639">
        <f t="shared" si="0"/>
        <v>166896</v>
      </c>
      <c r="L7" s="1639">
        <f t="shared" si="0"/>
        <v>172459</v>
      </c>
      <c r="M7" s="1640">
        <f>SUM(M4:M6)</f>
        <v>233958</v>
      </c>
      <c r="N7" s="1640">
        <f>SUM(N4:N6)</f>
        <v>144572</v>
      </c>
      <c r="O7" s="1529">
        <f>SUM(O4:O6)</f>
        <v>1355425</v>
      </c>
      <c r="S7" s="172"/>
    </row>
    <row r="8" spans="1:20">
      <c r="A8" s="1126"/>
      <c r="B8" s="1126"/>
      <c r="C8" s="1126"/>
      <c r="D8" s="1126"/>
      <c r="E8" s="1126"/>
      <c r="F8" s="1126"/>
      <c r="G8" s="1126"/>
      <c r="H8" s="1126"/>
      <c r="I8" s="1126"/>
      <c r="J8" s="1126"/>
      <c r="K8" s="1126"/>
      <c r="L8" s="1126"/>
      <c r="M8" s="1126"/>
      <c r="N8" s="1126"/>
      <c r="O8" s="521"/>
    </row>
    <row r="9" spans="1:20">
      <c r="A9" s="1511"/>
      <c r="B9" s="1511"/>
      <c r="T9" s="67" t="s">
        <v>10</v>
      </c>
    </row>
    <row r="10" spans="1:20">
      <c r="A10" s="1511"/>
      <c r="B10" s="1511"/>
    </row>
    <row r="11" spans="1:20">
      <c r="A11" s="1511"/>
      <c r="B11" s="1511"/>
    </row>
    <row r="12" spans="1:20">
      <c r="A12" s="1511"/>
      <c r="B12" s="1511"/>
    </row>
  </sheetData>
  <mergeCells count="1">
    <mergeCell ref="A1:R1"/>
  </mergeCells>
  <pageMargins left="0.7" right="0.7" top="0.75" bottom="0.75" header="0.3" footer="0.3"/>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7" sqref="I7"/>
    </sheetView>
  </sheetViews>
  <sheetFormatPr baseColWidth="10" defaultColWidth="11.5703125" defaultRowHeight="22.5" customHeight="1"/>
  <cols>
    <col min="1" max="1" width="29.7109375" style="67"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7" customWidth="1"/>
    <col min="12" max="16384" width="11.5703125" style="67"/>
  </cols>
  <sheetData>
    <row r="1" spans="1:11" ht="81" customHeight="1">
      <c r="A1" s="2403"/>
      <c r="B1" s="2346"/>
      <c r="C1" s="2346"/>
      <c r="D1" s="2346"/>
      <c r="E1" s="2346"/>
      <c r="F1" s="2346"/>
      <c r="G1" s="2346"/>
      <c r="H1" s="2346"/>
      <c r="I1" s="2346"/>
      <c r="J1" s="2346"/>
    </row>
    <row r="2" spans="1:11" ht="15.75" customHeight="1"/>
    <row r="3" spans="1:11" ht="27" customHeight="1">
      <c r="A3" s="2070" t="s">
        <v>342</v>
      </c>
      <c r="B3" s="2072" t="s">
        <v>759</v>
      </c>
      <c r="C3" s="2072" t="s">
        <v>760</v>
      </c>
      <c r="D3" s="2072" t="s">
        <v>761</v>
      </c>
      <c r="E3" s="2072" t="s">
        <v>762</v>
      </c>
      <c r="F3" s="2072" t="s">
        <v>840</v>
      </c>
      <c r="G3" s="2072">
        <v>2018</v>
      </c>
      <c r="H3" s="2072">
        <v>2019</v>
      </c>
      <c r="I3" s="2073" t="s">
        <v>1095</v>
      </c>
      <c r="J3" s="2070" t="s">
        <v>2</v>
      </c>
    </row>
    <row r="4" spans="1:11" ht="21.75" customHeight="1">
      <c r="A4" s="2071" t="s">
        <v>343</v>
      </c>
      <c r="B4" s="2074">
        <v>630787296.38999999</v>
      </c>
      <c r="C4" s="2074">
        <f>668373203.52+537288903.15</f>
        <v>1205662106.6700001</v>
      </c>
      <c r="D4" s="2074">
        <v>1337216099.8200002</v>
      </c>
      <c r="E4" s="2074">
        <f>833154934.02+1001249144.1</f>
        <v>1834404078.1199999</v>
      </c>
      <c r="F4" s="2074">
        <f>1073934275.19+1245256911.09</f>
        <v>2319191186.2799997</v>
      </c>
      <c r="G4" s="2074">
        <v>1515960571.4100001</v>
      </c>
      <c r="H4" s="2074">
        <v>2096882838.51</v>
      </c>
      <c r="I4" s="2074">
        <v>1275525396.5999999</v>
      </c>
      <c r="J4" s="2075">
        <f>SUM(B4:I4)</f>
        <v>12215629573.800001</v>
      </c>
    </row>
    <row r="5" spans="1:11" ht="21.75" customHeight="1">
      <c r="A5" s="2071" t="s">
        <v>344</v>
      </c>
      <c r="B5" s="2074">
        <v>146366641.44</v>
      </c>
      <c r="C5" s="2074">
        <f>160423346.04+137038309.08</f>
        <v>297461655.12</v>
      </c>
      <c r="D5" s="2074">
        <v>360616022.03999996</v>
      </c>
      <c r="E5" s="2074">
        <f>241555634.04+305936902.32</f>
        <v>547492536.36000001</v>
      </c>
      <c r="F5" s="2074">
        <f>388314604.08+383401030.8</f>
        <v>771715634.88</v>
      </c>
      <c r="G5" s="2074">
        <v>560966023.79999995</v>
      </c>
      <c r="H5" s="2074">
        <v>672129672.84000003</v>
      </c>
      <c r="I5" s="2074">
        <v>425638962.95999998</v>
      </c>
      <c r="J5" s="2075">
        <f>SUM(B5:I5)</f>
        <v>3782387149.4400005</v>
      </c>
    </row>
    <row r="6" spans="1:11" ht="21.75" customHeight="1">
      <c r="A6" s="2071" t="s">
        <v>348</v>
      </c>
      <c r="B6" s="2074">
        <v>14428645.85</v>
      </c>
      <c r="C6" s="2074">
        <v>235095833.47999999</v>
      </c>
      <c r="D6" s="2074">
        <v>369107692.24000001</v>
      </c>
      <c r="E6" s="2074">
        <f>248732154.31+363517045.23</f>
        <v>612249199.53999996</v>
      </c>
      <c r="F6" s="2074">
        <f>468151582.34+595825240.7</f>
        <v>1063976823.04</v>
      </c>
      <c r="G6" s="2074">
        <v>701647700.36000001</v>
      </c>
      <c r="H6" s="2074">
        <v>998196631.75999999</v>
      </c>
      <c r="I6" s="2074">
        <v>639378348.21000004</v>
      </c>
      <c r="J6" s="2075">
        <f>SUM(B6:I6)</f>
        <v>4634080874.4799995</v>
      </c>
    </row>
    <row r="7" spans="1:11" ht="22.5" customHeight="1">
      <c r="A7" s="2070" t="s">
        <v>2</v>
      </c>
      <c r="B7" s="2076">
        <f>SUM(B4:B6)</f>
        <v>791582583.67999995</v>
      </c>
      <c r="C7" s="2076">
        <f t="shared" ref="C7:H7" si="0">SUM(C4:C6)</f>
        <v>1738219595.27</v>
      </c>
      <c r="D7" s="2076">
        <f t="shared" si="0"/>
        <v>2066939814.1000001</v>
      </c>
      <c r="E7" s="2076">
        <f t="shared" si="0"/>
        <v>2994145814.02</v>
      </c>
      <c r="F7" s="2076">
        <f>SUM(F4:F6)</f>
        <v>4154883644.1999998</v>
      </c>
      <c r="G7" s="2076">
        <f t="shared" si="0"/>
        <v>2778574295.5700002</v>
      </c>
      <c r="H7" s="2076">
        <f t="shared" si="0"/>
        <v>3767209143.1099997</v>
      </c>
      <c r="I7" s="2077">
        <f>SUM(I4:I6)</f>
        <v>2340542707.77</v>
      </c>
      <c r="J7" s="2078">
        <f>SUM(J4:J6)</f>
        <v>20632097597.720001</v>
      </c>
    </row>
    <row r="8" spans="1:11" ht="22.5" customHeight="1">
      <c r="A8" s="610"/>
      <c r="B8" s="610"/>
      <c r="C8" s="610"/>
      <c r="D8" s="610"/>
      <c r="E8" s="610"/>
      <c r="F8" s="610"/>
      <c r="G8" s="610"/>
      <c r="H8" s="610"/>
      <c r="I8" s="610"/>
      <c r="J8" s="610"/>
      <c r="K8" s="610"/>
    </row>
    <row r="9" spans="1:11" ht="22.5" customHeight="1">
      <c r="B9" s="610"/>
      <c r="C9" s="610"/>
      <c r="D9" s="610"/>
      <c r="E9" s="610"/>
      <c r="F9" s="610"/>
      <c r="G9" s="610"/>
      <c r="H9" s="610"/>
      <c r="I9" s="610"/>
      <c r="J9" s="610"/>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topLeftCell="D1" zoomScale="115" zoomScaleNormal="100" zoomScaleSheetLayoutView="115" workbookViewId="0">
      <selection activeCell="M1" sqref="M1:S1048576"/>
    </sheetView>
  </sheetViews>
  <sheetFormatPr baseColWidth="10" defaultColWidth="11.42578125" defaultRowHeight="15"/>
  <cols>
    <col min="1" max="1" width="11.42578125" style="67"/>
    <col min="2" max="2" width="11.85546875" style="67" customWidth="1"/>
    <col min="3" max="3" width="14.7109375" style="67" customWidth="1"/>
    <col min="4" max="8" width="11.85546875" style="67" customWidth="1"/>
    <col min="9" max="9" width="9.85546875" style="67" customWidth="1"/>
    <col min="10" max="10" width="6.7109375" style="67" customWidth="1"/>
    <col min="11" max="11" width="5.28515625" style="67" customWidth="1"/>
    <col min="12" max="12" width="3.28515625" style="610" customWidth="1"/>
    <col min="13" max="16384" width="11.42578125" style="67"/>
  </cols>
  <sheetData>
    <row r="3" spans="1:12" ht="24.75" customHeight="1"/>
    <row r="4" spans="1:12" ht="9.75" customHeight="1">
      <c r="A4" s="2523" t="s">
        <v>1074</v>
      </c>
      <c r="B4" s="2523"/>
      <c r="C4" s="2523"/>
      <c r="D4" s="2523"/>
      <c r="E4" s="2523"/>
      <c r="F4" s="2523"/>
      <c r="G4" s="2523"/>
      <c r="H4" s="2523"/>
      <c r="I4" s="2523"/>
      <c r="J4" s="2523"/>
      <c r="K4" s="2523"/>
      <c r="L4" s="2523"/>
    </row>
    <row r="5" spans="1:12" ht="15" customHeight="1">
      <c r="A5" s="2523"/>
      <c r="B5" s="2523"/>
      <c r="C5" s="2523"/>
      <c r="D5" s="2523"/>
      <c r="E5" s="2523"/>
      <c r="F5" s="2523"/>
      <c r="G5" s="2523"/>
      <c r="H5" s="2523"/>
      <c r="I5" s="2523"/>
      <c r="J5" s="2523"/>
      <c r="K5" s="2523"/>
      <c r="L5" s="2523"/>
    </row>
    <row r="6" spans="1:12" ht="15" customHeight="1">
      <c r="A6" s="2523"/>
      <c r="B6" s="2523"/>
      <c r="C6" s="2523"/>
      <c r="D6" s="2523"/>
      <c r="E6" s="2523"/>
      <c r="F6" s="2523"/>
      <c r="G6" s="2523"/>
      <c r="H6" s="2523"/>
      <c r="I6" s="2523"/>
      <c r="J6" s="2523"/>
      <c r="K6" s="2523"/>
      <c r="L6" s="2523"/>
    </row>
    <row r="7" spans="1:12" ht="15" customHeight="1">
      <c r="A7" s="2523"/>
      <c r="B7" s="2523"/>
      <c r="C7" s="2523"/>
      <c r="D7" s="2523"/>
      <c r="E7" s="2523"/>
      <c r="F7" s="2523"/>
      <c r="G7" s="2523"/>
      <c r="H7" s="2523"/>
      <c r="I7" s="2523"/>
      <c r="J7" s="2523"/>
      <c r="K7" s="2523"/>
      <c r="L7" s="2523"/>
    </row>
    <row r="8" spans="1:12" ht="15" customHeight="1">
      <c r="A8" s="2523"/>
      <c r="B8" s="2523"/>
      <c r="C8" s="2523"/>
      <c r="D8" s="2523"/>
      <c r="E8" s="2523"/>
      <c r="F8" s="2523"/>
      <c r="G8" s="2523"/>
      <c r="H8" s="2523"/>
      <c r="I8" s="2523"/>
      <c r="J8" s="2523"/>
      <c r="K8" s="2523"/>
      <c r="L8" s="2523"/>
    </row>
    <row r="9" spans="1:12" ht="15" customHeight="1">
      <c r="A9" s="2523"/>
      <c r="B9" s="2523"/>
      <c r="C9" s="2523"/>
      <c r="D9" s="2523"/>
      <c r="E9" s="2523"/>
      <c r="F9" s="2523"/>
      <c r="G9" s="2523"/>
      <c r="H9" s="2523"/>
      <c r="I9" s="2523"/>
      <c r="J9" s="2523"/>
      <c r="K9" s="2523"/>
      <c r="L9" s="2523"/>
    </row>
    <row r="10" spans="1:12" ht="15" customHeight="1">
      <c r="A10" s="2523"/>
      <c r="B10" s="2523"/>
      <c r="C10" s="2523"/>
      <c r="D10" s="2523"/>
      <c r="E10" s="2523"/>
      <c r="F10" s="2523"/>
      <c r="G10" s="2523"/>
      <c r="H10" s="2523"/>
      <c r="I10" s="2523"/>
      <c r="J10" s="2523"/>
      <c r="K10" s="2523"/>
      <c r="L10" s="2523"/>
    </row>
    <row r="11" spans="1:12" ht="15" customHeight="1">
      <c r="A11" s="2523"/>
      <c r="B11" s="2523"/>
      <c r="C11" s="2523"/>
      <c r="D11" s="2523"/>
      <c r="E11" s="2523"/>
      <c r="F11" s="2523"/>
      <c r="G11" s="2523"/>
      <c r="H11" s="2523"/>
      <c r="I11" s="2523"/>
      <c r="J11" s="2523"/>
      <c r="K11" s="2523"/>
      <c r="L11" s="2523"/>
    </row>
    <row r="12" spans="1:12" ht="15" customHeight="1">
      <c r="A12" s="2523"/>
      <c r="B12" s="2523"/>
      <c r="C12" s="2523"/>
      <c r="D12" s="2523"/>
      <c r="E12" s="2523"/>
      <c r="F12" s="2523"/>
      <c r="G12" s="2523"/>
      <c r="H12" s="2523"/>
      <c r="I12" s="2523"/>
      <c r="J12" s="2523"/>
      <c r="K12" s="2523"/>
      <c r="L12" s="2523"/>
    </row>
    <row r="13" spans="1:12" ht="15" customHeight="1">
      <c r="A13" s="2523"/>
      <c r="B13" s="2523"/>
      <c r="C13" s="2523"/>
      <c r="D13" s="2523"/>
      <c r="E13" s="2523"/>
      <c r="F13" s="2523"/>
      <c r="G13" s="2523"/>
      <c r="H13" s="2523"/>
      <c r="I13" s="2523"/>
      <c r="J13" s="2523"/>
      <c r="K13" s="2523"/>
      <c r="L13" s="2523"/>
    </row>
    <row r="14" spans="1:12" ht="15" customHeight="1">
      <c r="A14" s="2523"/>
      <c r="B14" s="2523"/>
      <c r="C14" s="2523"/>
      <c r="D14" s="2523"/>
      <c r="E14" s="2523"/>
      <c r="F14" s="2523"/>
      <c r="G14" s="2523"/>
      <c r="H14" s="2523"/>
      <c r="I14" s="2523"/>
      <c r="J14" s="2523"/>
      <c r="K14" s="2523"/>
      <c r="L14" s="2523"/>
    </row>
    <row r="15" spans="1:12" ht="15" customHeight="1">
      <c r="A15" s="2523"/>
      <c r="B15" s="2523"/>
      <c r="C15" s="2523"/>
      <c r="D15" s="2523"/>
      <c r="E15" s="2523"/>
      <c r="F15" s="2523"/>
      <c r="G15" s="2523"/>
      <c r="H15" s="2523"/>
      <c r="I15" s="2523"/>
      <c r="J15" s="2523"/>
      <c r="K15" s="2523"/>
      <c r="L15" s="2523"/>
    </row>
    <row r="16" spans="1:12" ht="15" customHeight="1">
      <c r="A16" s="2523"/>
      <c r="B16" s="2523"/>
      <c r="C16" s="2523"/>
      <c r="D16" s="2523"/>
      <c r="E16" s="2523"/>
      <c r="F16" s="2523"/>
      <c r="G16" s="2523"/>
      <c r="H16" s="2523"/>
      <c r="I16" s="2523"/>
      <c r="J16" s="2523"/>
      <c r="K16" s="2523"/>
      <c r="L16" s="2523"/>
    </row>
    <row r="17" spans="1:12" ht="15" customHeight="1">
      <c r="A17" s="2523"/>
      <c r="B17" s="2523"/>
      <c r="C17" s="2523"/>
      <c r="D17" s="2523"/>
      <c r="E17" s="2523"/>
      <c r="F17" s="2523"/>
      <c r="G17" s="2523"/>
      <c r="H17" s="2523"/>
      <c r="I17" s="2523"/>
      <c r="J17" s="2523"/>
      <c r="K17" s="2523"/>
      <c r="L17" s="2523"/>
    </row>
    <row r="18" spans="1:12" ht="15" customHeight="1">
      <c r="A18" s="2523"/>
      <c r="B18" s="2523"/>
      <c r="C18" s="2523"/>
      <c r="D18" s="2523"/>
      <c r="E18" s="2523"/>
      <c r="F18" s="2523"/>
      <c r="G18" s="2523"/>
      <c r="H18" s="2523"/>
      <c r="I18" s="2523"/>
      <c r="J18" s="2523"/>
      <c r="K18" s="2523"/>
      <c r="L18" s="2523"/>
    </row>
    <row r="19" spans="1:12" ht="15" customHeight="1">
      <c r="A19" s="2523"/>
      <c r="B19" s="2523"/>
      <c r="C19" s="2523"/>
      <c r="D19" s="2523"/>
      <c r="E19" s="2523"/>
      <c r="F19" s="2523"/>
      <c r="G19" s="2523"/>
      <c r="H19" s="2523"/>
      <c r="I19" s="2523"/>
      <c r="J19" s="2523"/>
      <c r="K19" s="2523"/>
      <c r="L19" s="2523"/>
    </row>
    <row r="20" spans="1:12" ht="15" customHeight="1">
      <c r="A20" s="2523"/>
      <c r="B20" s="2523"/>
      <c r="C20" s="2523"/>
      <c r="D20" s="2523"/>
      <c r="E20" s="2523"/>
      <c r="F20" s="2523"/>
      <c r="G20" s="2523"/>
      <c r="H20" s="2523"/>
      <c r="I20" s="2523"/>
      <c r="J20" s="2523"/>
      <c r="K20" s="2523"/>
      <c r="L20" s="2523"/>
    </row>
    <row r="21" spans="1:12" ht="15" customHeight="1">
      <c r="A21" s="2523"/>
      <c r="B21" s="2523"/>
      <c r="C21" s="2523"/>
      <c r="D21" s="2523"/>
      <c r="E21" s="2523"/>
      <c r="F21" s="2523"/>
      <c r="G21" s="2523"/>
      <c r="H21" s="2523"/>
      <c r="I21" s="2523"/>
      <c r="J21" s="2523"/>
      <c r="K21" s="2523"/>
      <c r="L21" s="2523"/>
    </row>
    <row r="22" spans="1:12" ht="15" customHeight="1">
      <c r="A22" s="2523"/>
      <c r="B22" s="2523"/>
      <c r="C22" s="2523"/>
      <c r="D22" s="2523"/>
      <c r="E22" s="2523"/>
      <c r="F22" s="2523"/>
      <c r="G22" s="2523"/>
      <c r="H22" s="2523"/>
      <c r="I22" s="2523"/>
      <c r="J22" s="2523"/>
      <c r="K22" s="2523"/>
      <c r="L22" s="2523"/>
    </row>
    <row r="23" spans="1:12" ht="15" customHeight="1">
      <c r="A23" s="2523"/>
      <c r="B23" s="2523"/>
      <c r="C23" s="2523"/>
      <c r="D23" s="2523"/>
      <c r="E23" s="2523"/>
      <c r="F23" s="2523"/>
      <c r="G23" s="2523"/>
      <c r="H23" s="2523"/>
      <c r="I23" s="2523"/>
      <c r="J23" s="2523"/>
      <c r="K23" s="2523"/>
      <c r="L23" s="2523"/>
    </row>
    <row r="24" spans="1:12" ht="15" customHeight="1">
      <c r="A24" s="2523"/>
      <c r="B24" s="2523"/>
      <c r="C24" s="2523"/>
      <c r="D24" s="2523"/>
      <c r="E24" s="2523"/>
      <c r="F24" s="2523"/>
      <c r="G24" s="2523"/>
      <c r="H24" s="2523"/>
      <c r="I24" s="2523"/>
      <c r="J24" s="2523"/>
      <c r="K24" s="2523"/>
      <c r="L24" s="2523"/>
    </row>
    <row r="25" spans="1:12" ht="19.5" customHeight="1">
      <c r="A25" s="2523"/>
      <c r="B25" s="2523"/>
      <c r="C25" s="2523"/>
      <c r="D25" s="2523"/>
      <c r="E25" s="2523"/>
      <c r="F25" s="2523"/>
      <c r="G25" s="2523"/>
      <c r="H25" s="2523"/>
      <c r="I25" s="2523"/>
      <c r="J25" s="2523"/>
      <c r="K25" s="2523"/>
      <c r="L25" s="2523"/>
    </row>
  </sheetData>
  <mergeCells count="1">
    <mergeCell ref="A4:L25"/>
  </mergeCells>
  <pageMargins left="0.7" right="0.7" top="0.75" bottom="0.75" header="0.3" footer="0.3"/>
  <pageSetup scale="9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I12" sqref="I12"/>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3" customWidth="1"/>
    <col min="5" max="5" width="18.85546875" style="67" customWidth="1"/>
    <col min="6" max="6" width="28.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24.5" customHeight="1">
      <c r="A1" s="2403"/>
      <c r="B1" s="2403"/>
      <c r="C1" s="2403"/>
      <c r="D1" s="2403"/>
      <c r="E1" s="2403"/>
      <c r="F1" s="2403"/>
      <c r="G1" s="2403"/>
      <c r="H1" s="2403"/>
      <c r="I1" s="2403"/>
      <c r="J1" s="2403"/>
      <c r="K1" s="2403"/>
      <c r="L1" s="2403"/>
    </row>
    <row r="2" spans="1:12" ht="4.5" customHeight="1"/>
    <row r="3" spans="1:12" ht="33.75" customHeight="1">
      <c r="A3" s="2374" t="s">
        <v>143</v>
      </c>
      <c r="B3" s="2524" t="s">
        <v>140</v>
      </c>
      <c r="C3" s="2525"/>
      <c r="D3" s="2525"/>
      <c r="E3" s="2525"/>
      <c r="F3" s="2525"/>
      <c r="G3" s="2526"/>
    </row>
    <row r="4" spans="1:12" ht="48.75" customHeight="1">
      <c r="A4" s="2375"/>
      <c r="B4" s="1465" t="s">
        <v>141</v>
      </c>
      <c r="C4" s="1466" t="s">
        <v>142</v>
      </c>
      <c r="D4" s="716" t="s">
        <v>548</v>
      </c>
      <c r="E4" s="914" t="s">
        <v>153</v>
      </c>
      <c r="F4" s="1466" t="s">
        <v>154</v>
      </c>
      <c r="G4" s="1467" t="s">
        <v>155</v>
      </c>
    </row>
    <row r="5" spans="1:12" s="439" customFormat="1" ht="18.75">
      <c r="A5" s="1249">
        <v>2003</v>
      </c>
      <c r="B5" s="1470">
        <v>0</v>
      </c>
      <c r="C5" s="1471">
        <v>18</v>
      </c>
      <c r="D5" s="1917"/>
      <c r="E5" s="1472">
        <f>+B5+C5+D5</f>
        <v>18</v>
      </c>
      <c r="F5" s="1473">
        <f t="shared" ref="F5:F21" si="0">B5/E5</f>
        <v>0</v>
      </c>
      <c r="G5" s="1474">
        <f t="shared" ref="G5:G21" si="1">C5/E5</f>
        <v>1</v>
      </c>
    </row>
    <row r="6" spans="1:12" s="439" customFormat="1" ht="18.75">
      <c r="A6" s="1249">
        <v>2004</v>
      </c>
      <c r="B6" s="1475">
        <v>5</v>
      </c>
      <c r="C6" s="1409">
        <v>88</v>
      </c>
      <c r="D6" s="1918"/>
      <c r="E6" s="1410">
        <f>SUM(B6:D6)</f>
        <v>93</v>
      </c>
      <c r="F6" s="1477">
        <f t="shared" si="0"/>
        <v>5.3763440860215055E-2</v>
      </c>
      <c r="G6" s="1478">
        <f t="shared" si="1"/>
        <v>0.94623655913978499</v>
      </c>
    </row>
    <row r="7" spans="1:12" s="439" customFormat="1" ht="18.75">
      <c r="A7" s="1249">
        <v>2005</v>
      </c>
      <c r="B7" s="1475">
        <v>33</v>
      </c>
      <c r="C7" s="1409">
        <v>171</v>
      </c>
      <c r="D7" s="1918"/>
      <c r="E7" s="1410">
        <f t="shared" ref="E7:E20" si="2">SUM(B7:D7)</f>
        <v>204</v>
      </c>
      <c r="F7" s="1477">
        <f t="shared" si="0"/>
        <v>0.16176470588235295</v>
      </c>
      <c r="G7" s="1478">
        <f t="shared" si="1"/>
        <v>0.83823529411764708</v>
      </c>
    </row>
    <row r="8" spans="1:12" s="439" customFormat="1" ht="18.75">
      <c r="A8" s="1249">
        <v>2006</v>
      </c>
      <c r="B8" s="1475">
        <v>98</v>
      </c>
      <c r="C8" s="1409">
        <v>271</v>
      </c>
      <c r="D8" s="1918">
        <v>3</v>
      </c>
      <c r="E8" s="1410">
        <f t="shared" si="2"/>
        <v>372</v>
      </c>
      <c r="F8" s="1477">
        <f t="shared" si="0"/>
        <v>0.26344086021505375</v>
      </c>
      <c r="G8" s="1478">
        <f t="shared" si="1"/>
        <v>0.728494623655914</v>
      </c>
    </row>
    <row r="9" spans="1:12" s="439" customFormat="1" ht="18.75">
      <c r="A9" s="1249">
        <v>2007</v>
      </c>
      <c r="B9" s="1475">
        <v>157</v>
      </c>
      <c r="C9" s="1409">
        <v>251</v>
      </c>
      <c r="D9" s="1918"/>
      <c r="E9" s="1410">
        <f t="shared" si="2"/>
        <v>408</v>
      </c>
      <c r="F9" s="1477">
        <f t="shared" si="0"/>
        <v>0.38480392156862747</v>
      </c>
      <c r="G9" s="1478">
        <f t="shared" si="1"/>
        <v>0.61519607843137258</v>
      </c>
    </row>
    <row r="10" spans="1:12" s="439" customFormat="1" ht="18.75">
      <c r="A10" s="1249">
        <v>2008</v>
      </c>
      <c r="B10" s="1475">
        <v>247</v>
      </c>
      <c r="C10" s="1409">
        <v>480</v>
      </c>
      <c r="D10" s="1918"/>
      <c r="E10" s="1410">
        <f t="shared" si="2"/>
        <v>727</v>
      </c>
      <c r="F10" s="1477">
        <f t="shared" si="0"/>
        <v>0.33975240715268223</v>
      </c>
      <c r="G10" s="1478">
        <f t="shared" si="1"/>
        <v>0.66024759284731771</v>
      </c>
    </row>
    <row r="11" spans="1:12" s="439" customFormat="1" ht="18.75">
      <c r="A11" s="1249">
        <v>2009</v>
      </c>
      <c r="B11" s="1475">
        <v>254</v>
      </c>
      <c r="C11" s="1409">
        <v>472</v>
      </c>
      <c r="D11" s="1918">
        <v>1</v>
      </c>
      <c r="E11" s="1410">
        <f t="shared" si="2"/>
        <v>727</v>
      </c>
      <c r="F11" s="1477">
        <f t="shared" si="0"/>
        <v>0.34938101788170561</v>
      </c>
      <c r="G11" s="1478">
        <f t="shared" si="1"/>
        <v>0.6492434662998624</v>
      </c>
    </row>
    <row r="12" spans="1:12" s="439" customFormat="1" ht="18.75">
      <c r="A12" s="1249">
        <v>2010</v>
      </c>
      <c r="B12" s="1475">
        <v>255</v>
      </c>
      <c r="C12" s="1409">
        <v>410</v>
      </c>
      <c r="D12" s="1918">
        <v>1</v>
      </c>
      <c r="E12" s="1410">
        <f t="shared" si="2"/>
        <v>666</v>
      </c>
      <c r="F12" s="1477">
        <f t="shared" si="0"/>
        <v>0.38288288288288286</v>
      </c>
      <c r="G12" s="1478">
        <f t="shared" si="1"/>
        <v>0.61561561561561562</v>
      </c>
    </row>
    <row r="13" spans="1:12" s="439" customFormat="1" ht="18.75">
      <c r="A13" s="1249">
        <v>2011</v>
      </c>
      <c r="B13" s="1475">
        <v>373</v>
      </c>
      <c r="C13" s="1409">
        <v>534</v>
      </c>
      <c r="D13" s="1918"/>
      <c r="E13" s="1410">
        <f t="shared" si="2"/>
        <v>907</v>
      </c>
      <c r="F13" s="1477">
        <f t="shared" si="0"/>
        <v>0.41124586549062847</v>
      </c>
      <c r="G13" s="1478">
        <f t="shared" si="1"/>
        <v>0.58875413450937153</v>
      </c>
    </row>
    <row r="14" spans="1:12" s="439" customFormat="1" ht="18.75">
      <c r="A14" s="1249">
        <v>2012</v>
      </c>
      <c r="B14" s="1475">
        <v>625</v>
      </c>
      <c r="C14" s="1409">
        <v>588</v>
      </c>
      <c r="D14" s="1918">
        <v>1</v>
      </c>
      <c r="E14" s="1410">
        <f t="shared" si="2"/>
        <v>1214</v>
      </c>
      <c r="F14" s="1477">
        <f t="shared" si="0"/>
        <v>0.51482701812191101</v>
      </c>
      <c r="G14" s="1478">
        <f t="shared" si="1"/>
        <v>0.48434925864909389</v>
      </c>
    </row>
    <row r="15" spans="1:12" s="439" customFormat="1" ht="18.75">
      <c r="A15" s="1249" t="s">
        <v>419</v>
      </c>
      <c r="B15" s="1475">
        <v>1207</v>
      </c>
      <c r="C15" s="1409">
        <v>657</v>
      </c>
      <c r="D15" s="1918">
        <v>8</v>
      </c>
      <c r="E15" s="1410">
        <f t="shared" si="2"/>
        <v>1872</v>
      </c>
      <c r="F15" s="1477">
        <f t="shared" si="0"/>
        <v>0.64476495726495731</v>
      </c>
      <c r="G15" s="1478">
        <f t="shared" si="1"/>
        <v>0.35096153846153844</v>
      </c>
    </row>
    <row r="16" spans="1:12" s="439" customFormat="1" ht="18.75">
      <c r="A16" s="1249" t="s">
        <v>424</v>
      </c>
      <c r="B16" s="1475">
        <v>1003</v>
      </c>
      <c r="C16" s="1409">
        <v>706</v>
      </c>
      <c r="D16" s="1918">
        <v>7</v>
      </c>
      <c r="E16" s="1410">
        <f t="shared" si="2"/>
        <v>1716</v>
      </c>
      <c r="F16" s="1477">
        <f t="shared" si="0"/>
        <v>0.58449883449883455</v>
      </c>
      <c r="G16" s="1478">
        <f t="shared" si="1"/>
        <v>0.41142191142191142</v>
      </c>
    </row>
    <row r="17" spans="1:7" s="439" customFormat="1" ht="18.75">
      <c r="A17" s="1249" t="s">
        <v>691</v>
      </c>
      <c r="B17" s="1475">
        <v>704</v>
      </c>
      <c r="C17" s="1409">
        <v>836</v>
      </c>
      <c r="D17" s="1918">
        <v>0</v>
      </c>
      <c r="E17" s="1410">
        <f t="shared" si="2"/>
        <v>1540</v>
      </c>
      <c r="F17" s="1477">
        <f t="shared" si="0"/>
        <v>0.45714285714285713</v>
      </c>
      <c r="G17" s="1478">
        <f t="shared" si="1"/>
        <v>0.54285714285714282</v>
      </c>
    </row>
    <row r="18" spans="1:7" s="439" customFormat="1" ht="18.75">
      <c r="A18" s="1249" t="s">
        <v>745</v>
      </c>
      <c r="B18" s="1475">
        <v>580</v>
      </c>
      <c r="C18" s="1409">
        <v>937</v>
      </c>
      <c r="D18" s="1918">
        <v>0</v>
      </c>
      <c r="E18" s="1410">
        <f t="shared" si="2"/>
        <v>1517</v>
      </c>
      <c r="F18" s="1477">
        <f t="shared" si="0"/>
        <v>0.3823335530652604</v>
      </c>
      <c r="G18" s="1478">
        <f t="shared" si="1"/>
        <v>0.6176664469347396</v>
      </c>
    </row>
    <row r="19" spans="1:7" s="439" customFormat="1" ht="18.75">
      <c r="A19" s="1249" t="s">
        <v>765</v>
      </c>
      <c r="B19" s="1475">
        <v>660</v>
      </c>
      <c r="C19" s="1409">
        <v>933</v>
      </c>
      <c r="D19" s="1918">
        <v>0</v>
      </c>
      <c r="E19" s="1410">
        <f t="shared" si="2"/>
        <v>1593</v>
      </c>
      <c r="F19" s="1477">
        <f t="shared" si="0"/>
        <v>0.4143126177024482</v>
      </c>
      <c r="G19" s="1478">
        <f t="shared" si="1"/>
        <v>0.5856873822975518</v>
      </c>
    </row>
    <row r="20" spans="1:7" s="439" customFormat="1" ht="18.75">
      <c r="A20" s="1249" t="s">
        <v>814</v>
      </c>
      <c r="B20" s="1475">
        <v>5389</v>
      </c>
      <c r="C20" s="1409">
        <v>1073</v>
      </c>
      <c r="D20" s="1918">
        <v>0</v>
      </c>
      <c r="E20" s="1410">
        <f t="shared" si="2"/>
        <v>6462</v>
      </c>
      <c r="F20" s="1477">
        <f t="shared" si="0"/>
        <v>0.83395233673785207</v>
      </c>
      <c r="G20" s="1478">
        <f t="shared" si="1"/>
        <v>0.16604766326214795</v>
      </c>
    </row>
    <row r="21" spans="1:7" s="439" customFormat="1" ht="18.75">
      <c r="A21" s="1249" t="s">
        <v>869</v>
      </c>
      <c r="B21" s="1475">
        <v>764</v>
      </c>
      <c r="C21" s="1409">
        <v>1000</v>
      </c>
      <c r="D21" s="1918">
        <v>1</v>
      </c>
      <c r="E21" s="1410">
        <f>SUM(B21:D21)</f>
        <v>1765</v>
      </c>
      <c r="F21" s="1477">
        <f t="shared" si="0"/>
        <v>0.43286118980169974</v>
      </c>
      <c r="G21" s="1478">
        <f t="shared" si="1"/>
        <v>0.56657223796033995</v>
      </c>
    </row>
    <row r="22" spans="1:7" s="439" customFormat="1" ht="18.75">
      <c r="A22" s="1915" t="s">
        <v>1076</v>
      </c>
      <c r="B22" s="1916">
        <f>+'Resumen EEp (2)'!B60</f>
        <v>417</v>
      </c>
      <c r="C22" s="1409">
        <f>+'Resumen EEp (2)'!B61</f>
        <v>528</v>
      </c>
      <c r="D22" s="1918">
        <v>1</v>
      </c>
      <c r="E22" s="1410">
        <f>SUM(B22:D22)</f>
        <v>946</v>
      </c>
      <c r="F22" s="1477">
        <f t="shared" ref="F22" si="3">B22/E22</f>
        <v>0.44080338266384778</v>
      </c>
      <c r="G22" s="1478">
        <f t="shared" ref="G22" si="4">C22/E22</f>
        <v>0.55813953488372092</v>
      </c>
    </row>
    <row r="23" spans="1:7" s="1464" customFormat="1" ht="25.5" customHeight="1">
      <c r="A23" s="1468" t="s">
        <v>66</v>
      </c>
      <c r="B23" s="1479">
        <f>SUM(B5:B22)</f>
        <v>12771</v>
      </c>
      <c r="C23" s="1480">
        <f>SUM(C5:C22)</f>
        <v>9953</v>
      </c>
      <c r="D23" s="1919">
        <f>SUM(D5:D22)</f>
        <v>23</v>
      </c>
      <c r="E23" s="1481">
        <f>SUM(E5:E22)</f>
        <v>22747</v>
      </c>
      <c r="F23" s="1482">
        <f>AVERAGE(F5:F22)</f>
        <v>0.39180732494076759</v>
      </c>
      <c r="G23" s="1483">
        <f>AVERAGE(G5:G22)</f>
        <v>0.6069848045191707</v>
      </c>
    </row>
    <row r="24" spans="1:7" ht="29.25" customHeight="1">
      <c r="A24" s="2527" t="s">
        <v>834</v>
      </c>
      <c r="B24" s="2528"/>
      <c r="C24" s="2528"/>
      <c r="D24" s="2528"/>
      <c r="E24" s="2528"/>
      <c r="F24" s="2528"/>
      <c r="G24" s="2528"/>
    </row>
    <row r="25" spans="1:7" ht="18.75">
      <c r="B25" s="757"/>
      <c r="C25" s="757"/>
    </row>
    <row r="27" spans="1:7" ht="23.25">
      <c r="B27" s="460"/>
      <c r="C27" s="460"/>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E6" sqref="E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447"/>
      <c r="B1" s="2447"/>
      <c r="C1" s="2447"/>
      <c r="D1" s="2447"/>
      <c r="E1" s="2447"/>
      <c r="F1" s="2447"/>
      <c r="G1" s="2447"/>
      <c r="H1" s="2447"/>
      <c r="I1" s="2447"/>
      <c r="J1" s="2447"/>
      <c r="K1" s="2447"/>
      <c r="L1" s="2447"/>
    </row>
    <row r="2" spans="1:12" ht="14.25" customHeight="1">
      <c r="A2" s="2529"/>
      <c r="B2" s="2529"/>
    </row>
    <row r="3" spans="1:12" ht="27" customHeight="1">
      <c r="A3" s="1429" t="s">
        <v>393</v>
      </c>
      <c r="B3" s="1430" t="s">
        <v>862</v>
      </c>
      <c r="I3" t="s">
        <v>10</v>
      </c>
    </row>
    <row r="4" spans="1:12" s="610" customFormat="1" ht="22.5" customHeight="1">
      <c r="A4" s="1431" t="s">
        <v>863</v>
      </c>
      <c r="B4" s="2038">
        <v>11417.93</v>
      </c>
    </row>
    <row r="5" spans="1:12" s="173" customFormat="1" ht="23.25">
      <c r="A5" s="1431" t="s">
        <v>141</v>
      </c>
      <c r="B5" s="2038">
        <v>12474.7</v>
      </c>
    </row>
    <row r="6" spans="1:12" s="173" customFormat="1" ht="23.25">
      <c r="A6" s="1432" t="s">
        <v>958</v>
      </c>
      <c r="B6" s="2037">
        <v>22218.080000000002</v>
      </c>
    </row>
    <row r="7" spans="1:12" ht="21.75" customHeight="1">
      <c r="A7" s="2530" t="s">
        <v>1104</v>
      </c>
      <c r="B7" s="2530"/>
      <c r="D7" s="67"/>
      <c r="E7" s="67"/>
      <c r="F7" s="67"/>
      <c r="G7" s="67"/>
      <c r="H7" s="67"/>
      <c r="I7" s="67"/>
      <c r="J7" s="67"/>
      <c r="K7" s="67"/>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1"/>
  <sheetViews>
    <sheetView showGridLines="0" view="pageBreakPreview" topLeftCell="A4" zoomScale="85" zoomScaleNormal="85" zoomScaleSheetLayoutView="85" workbookViewId="0">
      <selection activeCell="P14" sqref="P14"/>
    </sheetView>
  </sheetViews>
  <sheetFormatPr baseColWidth="10" defaultColWidth="11.42578125" defaultRowHeight="15"/>
  <cols>
    <col min="1" max="14" width="14.7109375" style="67" customWidth="1"/>
    <col min="15" max="15" width="13.140625" style="67" bestFit="1" customWidth="1"/>
    <col min="16" max="16384" width="11.42578125" style="67"/>
  </cols>
  <sheetData>
    <row r="4" spans="15:15" ht="32.25" customHeight="1"/>
    <row r="16" spans="15:15">
      <c r="O16" s="371"/>
    </row>
    <row r="41" spans="9:11" ht="34.5" customHeight="1"/>
    <row r="46" spans="9:11">
      <c r="I46" s="206"/>
      <c r="K46" s="206"/>
    </row>
    <row r="47" spans="9:11">
      <c r="K47" s="206"/>
    </row>
    <row r="49" spans="8:10">
      <c r="H49" s="120"/>
    </row>
    <row r="51" spans="8:10">
      <c r="J51" s="206"/>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X1048576"/>
    </sheetView>
  </sheetViews>
  <sheetFormatPr baseColWidth="10" defaultColWidth="11.42578125" defaultRowHeight="15"/>
  <cols>
    <col min="1" max="1" width="20.7109375" style="32" customWidth="1"/>
    <col min="2" max="2" width="17.7109375" style="153" customWidth="1"/>
    <col min="3" max="3" width="21.28515625" style="153" customWidth="1"/>
    <col min="4" max="4" width="18.5703125" style="153" customWidth="1"/>
    <col min="5" max="5" width="18.7109375" style="153" customWidth="1"/>
    <col min="6" max="6" width="20" style="153"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7" customFormat="1" ht="99" customHeight="1">
      <c r="A1" s="2406"/>
      <c r="B1" s="2406"/>
      <c r="C1" s="2406"/>
      <c r="D1" s="2406"/>
      <c r="E1" s="2406"/>
      <c r="F1" s="2406"/>
      <c r="G1" s="2406"/>
      <c r="H1" s="2406"/>
      <c r="I1" s="2406"/>
      <c r="J1" s="2406"/>
    </row>
    <row r="2" spans="1:11" s="67" customFormat="1" ht="44.25" customHeight="1">
      <c r="A2" s="1326" t="s">
        <v>0</v>
      </c>
      <c r="B2" s="1327" t="s">
        <v>345</v>
      </c>
      <c r="C2" s="1327" t="s">
        <v>191</v>
      </c>
      <c r="D2" s="1326" t="s">
        <v>100</v>
      </c>
      <c r="E2" s="1327" t="s">
        <v>190</v>
      </c>
      <c r="F2" s="1328" t="s">
        <v>350</v>
      </c>
    </row>
    <row r="3" spans="1:11" s="67" customFormat="1" ht="17.25" customHeight="1">
      <c r="A3" s="1332">
        <v>2005</v>
      </c>
      <c r="B3" s="1641">
        <v>3719</v>
      </c>
      <c r="C3" s="1641">
        <v>12</v>
      </c>
      <c r="D3" s="1331">
        <f t="shared" ref="D3:D13" si="0">+C3+B3</f>
        <v>3731</v>
      </c>
      <c r="E3" s="1329">
        <f t="shared" ref="E3:E15" si="1">B3/D3</f>
        <v>0.99678370410077732</v>
      </c>
      <c r="F3" s="1330">
        <f t="shared" ref="F3:F9" si="2">C3/D3</f>
        <v>3.2162958992227285E-3</v>
      </c>
      <c r="H3" s="1053"/>
    </row>
    <row r="4" spans="1:11" s="67" customFormat="1" ht="17.25" customHeight="1">
      <c r="A4" s="1005">
        <v>2006</v>
      </c>
      <c r="B4" s="816">
        <v>5483</v>
      </c>
      <c r="C4" s="816">
        <v>52</v>
      </c>
      <c r="D4" s="1054">
        <f t="shared" si="0"/>
        <v>5535</v>
      </c>
      <c r="E4" s="1056">
        <f t="shared" si="1"/>
        <v>0.9906052393857272</v>
      </c>
      <c r="F4" s="1057">
        <f t="shared" si="2"/>
        <v>9.39476061427281E-3</v>
      </c>
      <c r="G4" s="610"/>
    </row>
    <row r="5" spans="1:11" s="67" customFormat="1" ht="17.25" customHeight="1">
      <c r="A5" s="1004">
        <v>2007</v>
      </c>
      <c r="B5" s="816">
        <v>8459</v>
      </c>
      <c r="C5" s="816">
        <v>85</v>
      </c>
      <c r="D5" s="1054">
        <f t="shared" si="0"/>
        <v>8544</v>
      </c>
      <c r="E5" s="1056">
        <f t="shared" si="1"/>
        <v>0.99005149812734083</v>
      </c>
      <c r="F5" s="1057">
        <f t="shared" si="2"/>
        <v>9.948501872659176E-3</v>
      </c>
      <c r="G5" s="610"/>
    </row>
    <row r="6" spans="1:11" s="67" customFormat="1" ht="17.25" customHeight="1">
      <c r="A6" s="1005">
        <v>2008</v>
      </c>
      <c r="B6" s="816">
        <v>10873</v>
      </c>
      <c r="C6" s="816">
        <v>104</v>
      </c>
      <c r="D6" s="1054">
        <f t="shared" si="0"/>
        <v>10977</v>
      </c>
      <c r="E6" s="1056">
        <f t="shared" si="1"/>
        <v>0.99052564452947067</v>
      </c>
      <c r="F6" s="1057">
        <f t="shared" si="2"/>
        <v>9.4743554705292877E-3</v>
      </c>
      <c r="G6" s="610"/>
    </row>
    <row r="7" spans="1:11" s="67" customFormat="1" ht="17.25" customHeight="1">
      <c r="A7" s="1004">
        <v>2009</v>
      </c>
      <c r="B7" s="816">
        <v>14386</v>
      </c>
      <c r="C7" s="816">
        <v>297</v>
      </c>
      <c r="D7" s="1054">
        <f t="shared" si="0"/>
        <v>14683</v>
      </c>
      <c r="E7" s="1056">
        <f t="shared" si="1"/>
        <v>0.97977252605053466</v>
      </c>
      <c r="F7" s="1057">
        <f t="shared" si="2"/>
        <v>2.0227473949465367E-2</v>
      </c>
      <c r="G7" s="610"/>
      <c r="H7" s="610"/>
      <c r="I7" s="610"/>
    </row>
    <row r="8" spans="1:11" s="67" customFormat="1" ht="17.25" customHeight="1">
      <c r="A8" s="1005">
        <v>2010</v>
      </c>
      <c r="B8" s="816">
        <v>17051</v>
      </c>
      <c r="C8" s="816">
        <v>405</v>
      </c>
      <c r="D8" s="1054">
        <f t="shared" si="0"/>
        <v>17456</v>
      </c>
      <c r="E8" s="1056">
        <f t="shared" si="1"/>
        <v>0.97679880843263056</v>
      </c>
      <c r="F8" s="1057">
        <f t="shared" si="2"/>
        <v>2.3201191567369387E-2</v>
      </c>
      <c r="G8" s="610"/>
      <c r="H8" s="610"/>
      <c r="I8" s="610"/>
    </row>
    <row r="9" spans="1:11" s="67" customFormat="1" ht="17.25" customHeight="1">
      <c r="A9" s="1005">
        <v>2011</v>
      </c>
      <c r="B9" s="816">
        <v>22120</v>
      </c>
      <c r="C9" s="816">
        <v>477</v>
      </c>
      <c r="D9" s="1054">
        <f t="shared" si="0"/>
        <v>22597</v>
      </c>
      <c r="E9" s="1056">
        <f t="shared" si="1"/>
        <v>0.97889100323051736</v>
      </c>
      <c r="F9" s="1057">
        <f t="shared" si="2"/>
        <v>2.1108996769482673E-2</v>
      </c>
      <c r="G9" s="610"/>
      <c r="H9" s="610"/>
      <c r="I9" s="610"/>
    </row>
    <row r="10" spans="1:11" s="67" customFormat="1" ht="17.25" customHeight="1">
      <c r="A10" s="1005" t="s">
        <v>385</v>
      </c>
      <c r="B10" s="816">
        <v>26233</v>
      </c>
      <c r="C10" s="816">
        <v>455</v>
      </c>
      <c r="D10" s="1054">
        <f t="shared" si="0"/>
        <v>26688</v>
      </c>
      <c r="E10" s="1056">
        <f t="shared" si="1"/>
        <v>0.982951139088729</v>
      </c>
      <c r="F10" s="1057">
        <f t="shared" ref="F10:F15" si="3">C10/D10</f>
        <v>1.7048860911270985E-2</v>
      </c>
      <c r="G10" s="610"/>
      <c r="H10" s="610"/>
      <c r="I10" s="610"/>
    </row>
    <row r="11" spans="1:11" s="67" customFormat="1" ht="17.25" customHeight="1">
      <c r="A11" s="1005" t="s">
        <v>419</v>
      </c>
      <c r="B11" s="816">
        <v>28246</v>
      </c>
      <c r="C11" s="816">
        <v>389</v>
      </c>
      <c r="D11" s="1054">
        <f t="shared" si="0"/>
        <v>28635</v>
      </c>
      <c r="E11" s="1056">
        <f t="shared" si="1"/>
        <v>0.98641522612187882</v>
      </c>
      <c r="F11" s="1057">
        <f t="shared" si="3"/>
        <v>1.358477387812118E-2</v>
      </c>
      <c r="G11" s="610"/>
      <c r="H11" s="610"/>
      <c r="I11" s="610"/>
    </row>
    <row r="12" spans="1:11" s="67" customFormat="1" ht="17.25" customHeight="1">
      <c r="A12" s="1005" t="s">
        <v>424</v>
      </c>
      <c r="B12" s="816">
        <v>30630</v>
      </c>
      <c r="C12" s="816">
        <v>402</v>
      </c>
      <c r="D12" s="1054">
        <f t="shared" si="0"/>
        <v>31032</v>
      </c>
      <c r="E12" s="1056">
        <f t="shared" si="1"/>
        <v>0.98704563031709203</v>
      </c>
      <c r="F12" s="1057">
        <f t="shared" si="3"/>
        <v>1.2954369682907967E-2</v>
      </c>
      <c r="G12" s="610"/>
      <c r="H12" s="610"/>
      <c r="I12" s="610"/>
    </row>
    <row r="13" spans="1:11" s="67" customFormat="1" ht="17.25" customHeight="1">
      <c r="A13" s="1006" t="s">
        <v>691</v>
      </c>
      <c r="B13" s="618">
        <v>34087</v>
      </c>
      <c r="C13" s="618">
        <v>462</v>
      </c>
      <c r="D13" s="1054">
        <f t="shared" si="0"/>
        <v>34549</v>
      </c>
      <c r="E13" s="1056">
        <f t="shared" si="1"/>
        <v>0.98662768821094682</v>
      </c>
      <c r="F13" s="1057">
        <f t="shared" si="3"/>
        <v>1.3372311789053229E-2</v>
      </c>
      <c r="G13" s="610"/>
      <c r="H13" s="610"/>
      <c r="I13" s="610"/>
    </row>
    <row r="14" spans="1:11" s="67" customFormat="1" ht="17.25" customHeight="1">
      <c r="A14" s="926" t="s">
        <v>745</v>
      </c>
      <c r="B14" s="618">
        <v>38382</v>
      </c>
      <c r="C14" s="618">
        <v>474</v>
      </c>
      <c r="D14" s="843">
        <f>+C14+B14</f>
        <v>38856</v>
      </c>
      <c r="E14" s="1058">
        <f t="shared" si="1"/>
        <v>0.98780111179740582</v>
      </c>
      <c r="F14" s="1059">
        <f t="shared" si="3"/>
        <v>1.2198888202594195E-2</v>
      </c>
      <c r="G14" s="610"/>
      <c r="H14" s="610"/>
      <c r="I14" s="610"/>
      <c r="K14" s="17"/>
    </row>
    <row r="15" spans="1:11" s="67" customFormat="1" ht="17.25" customHeight="1">
      <c r="A15" s="926" t="s">
        <v>765</v>
      </c>
      <c r="B15" s="618">
        <v>41026</v>
      </c>
      <c r="C15" s="618">
        <v>463</v>
      </c>
      <c r="D15" s="843">
        <f>+C15+B15</f>
        <v>41489</v>
      </c>
      <c r="E15" s="1058">
        <f t="shared" si="1"/>
        <v>0.98884041553182767</v>
      </c>
      <c r="F15" s="1059">
        <f t="shared" si="3"/>
        <v>1.1159584468172286E-2</v>
      </c>
      <c r="H15" s="610"/>
      <c r="I15" s="610"/>
      <c r="K15" s="32"/>
    </row>
    <row r="16" spans="1:11" s="439" customFormat="1" ht="17.25" customHeight="1">
      <c r="A16" s="926" t="s">
        <v>814</v>
      </c>
      <c r="B16" s="618">
        <v>44827</v>
      </c>
      <c r="C16" s="618">
        <v>643</v>
      </c>
      <c r="D16" s="843">
        <f>+C16+B16</f>
        <v>45470</v>
      </c>
      <c r="E16" s="1058">
        <f>B16/D16</f>
        <v>0.98585880800527825</v>
      </c>
      <c r="F16" s="1059">
        <f>C16/D16</f>
        <v>1.4141191994721795E-2</v>
      </c>
      <c r="G16" s="223"/>
      <c r="K16" s="446"/>
    </row>
    <row r="17" spans="1:11" s="67" customFormat="1" ht="18.75">
      <c r="A17" s="926" t="s">
        <v>869</v>
      </c>
      <c r="B17" s="618">
        <v>48395</v>
      </c>
      <c r="C17" s="618">
        <v>753</v>
      </c>
      <c r="D17" s="843">
        <f>+C17+B17</f>
        <v>49148</v>
      </c>
      <c r="E17" s="1058">
        <f>B17/D17</f>
        <v>0.98467892894929598</v>
      </c>
      <c r="F17" s="1059">
        <f>C17/D17</f>
        <v>1.5321071050703997E-2</v>
      </c>
      <c r="G17" s="223"/>
      <c r="H17" s="439"/>
      <c r="I17" s="439"/>
      <c r="K17" s="17"/>
    </row>
    <row r="18" spans="1:11" s="610" customFormat="1" ht="18.75">
      <c r="A18" s="926" t="s">
        <v>1105</v>
      </c>
      <c r="B18" s="618">
        <v>26107</v>
      </c>
      <c r="C18" s="618">
        <v>6510</v>
      </c>
      <c r="D18" s="843">
        <f>+C18+B18</f>
        <v>32617</v>
      </c>
      <c r="E18" s="1058">
        <f>B18/D18</f>
        <v>0.80041082870895541</v>
      </c>
      <c r="F18" s="1059">
        <f>C18/D18</f>
        <v>0.19958917129104456</v>
      </c>
      <c r="G18" s="223"/>
      <c r="H18" s="439"/>
      <c r="I18" s="439"/>
      <c r="K18" s="17"/>
    </row>
    <row r="19" spans="1:11" s="67" customFormat="1" ht="18.75">
      <c r="A19" s="1003" t="s">
        <v>2</v>
      </c>
      <c r="B19" s="1323">
        <f>SUM(B3:B18)</f>
        <v>400024</v>
      </c>
      <c r="C19" s="1323">
        <f>SUM(C3:C18)</f>
        <v>11983</v>
      </c>
      <c r="D19" s="1055">
        <f>SUM(D3:D18)</f>
        <v>412007</v>
      </c>
      <c r="E19" s="1324">
        <f>AVERAGE(E3:E17)</f>
        <v>0.98624315812529706</v>
      </c>
      <c r="F19" s="1325">
        <f>AVERAGE(F3:F16)</f>
        <v>1.3645111219274505E-2</v>
      </c>
      <c r="K19" s="17"/>
    </row>
    <row r="20" spans="1:11" s="67" customFormat="1">
      <c r="A20" s="610"/>
      <c r="B20" s="610"/>
      <c r="C20" s="610"/>
      <c r="D20" s="610"/>
      <c r="E20" s="610"/>
      <c r="F20" s="610"/>
      <c r="K20" s="17"/>
    </row>
    <row r="21" spans="1:11" s="67" customFormat="1">
      <c r="B21" s="747"/>
      <c r="C21" s="747"/>
      <c r="D21" s="747"/>
      <c r="E21" s="747"/>
      <c r="F21" s="747"/>
      <c r="K21" s="17"/>
    </row>
    <row r="22" spans="1:11" s="67" customFormat="1">
      <c r="B22" s="747"/>
      <c r="C22" s="747"/>
      <c r="D22" s="747"/>
      <c r="E22" s="747"/>
      <c r="F22" s="747"/>
      <c r="K22" s="17"/>
    </row>
    <row r="23" spans="1:11" s="67" customFormat="1">
      <c r="B23" s="747"/>
      <c r="C23" s="747"/>
      <c r="D23" s="747"/>
      <c r="E23" s="747"/>
      <c r="F23" s="747"/>
      <c r="K23" s="17"/>
    </row>
    <row r="24" spans="1:11" s="67" customFormat="1">
      <c r="B24" s="747"/>
      <c r="C24" s="747"/>
      <c r="D24" s="747"/>
      <c r="E24" s="747"/>
      <c r="F24" s="747"/>
      <c r="K24" s="17"/>
    </row>
    <row r="25" spans="1:11" s="67" customFormat="1">
      <c r="B25" s="747"/>
      <c r="C25" s="747"/>
      <c r="D25" s="747"/>
      <c r="E25" s="747"/>
      <c r="F25" s="747"/>
      <c r="K25" s="17"/>
    </row>
    <row r="26" spans="1:11" s="67" customFormat="1">
      <c r="B26" s="747"/>
      <c r="C26" s="747"/>
      <c r="D26" s="747"/>
      <c r="E26" s="747"/>
      <c r="F26" s="747"/>
      <c r="K26" s="17"/>
    </row>
    <row r="27" spans="1:11" s="67" customFormat="1">
      <c r="B27" s="747"/>
      <c r="C27" s="747"/>
      <c r="D27" s="747"/>
      <c r="E27" s="747"/>
      <c r="F27" s="747"/>
      <c r="K27" s="17"/>
    </row>
    <row r="28" spans="1:11" s="67" customFormat="1">
      <c r="B28" s="747"/>
      <c r="C28" s="747"/>
      <c r="D28" s="747"/>
      <c r="E28" s="747"/>
      <c r="F28" s="747"/>
      <c r="K28" s="17"/>
    </row>
    <row r="29" spans="1:11" s="67" customFormat="1">
      <c r="B29" s="747"/>
      <c r="C29" s="747"/>
      <c r="D29" s="747"/>
      <c r="E29" s="747"/>
      <c r="F29" s="747"/>
      <c r="K29" s="17"/>
    </row>
    <row r="30" spans="1:11" s="67" customFormat="1">
      <c r="B30" s="747"/>
      <c r="C30" s="747"/>
      <c r="D30" s="747"/>
      <c r="E30" s="747"/>
      <c r="F30" s="747"/>
      <c r="K30" s="17"/>
    </row>
    <row r="31" spans="1:11" s="67" customFormat="1">
      <c r="B31" s="747"/>
      <c r="C31" s="747"/>
      <c r="D31" s="747"/>
      <c r="E31" s="747"/>
      <c r="F31" s="747"/>
      <c r="K31" s="17"/>
    </row>
    <row r="32" spans="1:11" s="67" customFormat="1">
      <c r="B32" s="747"/>
      <c r="C32" s="747"/>
      <c r="D32" s="747"/>
      <c r="E32" s="747"/>
      <c r="F32" s="747"/>
      <c r="K32" s="17"/>
    </row>
    <row r="33" spans="2:11" s="67" customFormat="1">
      <c r="B33" s="747"/>
      <c r="C33" s="747"/>
      <c r="D33" s="747"/>
      <c r="E33" s="747"/>
      <c r="F33" s="747"/>
      <c r="K33" s="17"/>
    </row>
    <row r="34" spans="2:11" s="67" customFormat="1">
      <c r="B34" s="747"/>
      <c r="C34" s="747"/>
      <c r="D34" s="747"/>
      <c r="E34" s="747"/>
      <c r="F34" s="747"/>
      <c r="K34" s="17"/>
    </row>
    <row r="35" spans="2:11" s="67" customFormat="1">
      <c r="B35" s="747"/>
      <c r="C35" s="747"/>
      <c r="D35" s="747"/>
      <c r="E35" s="747"/>
      <c r="F35" s="747"/>
    </row>
    <row r="36" spans="2:11" s="67" customFormat="1">
      <c r="B36" s="747"/>
      <c r="C36" s="747"/>
      <c r="D36" s="747"/>
      <c r="E36" s="747"/>
      <c r="F36" s="747"/>
    </row>
    <row r="37" spans="2:11" s="67" customFormat="1">
      <c r="B37" s="747"/>
      <c r="C37" s="747"/>
      <c r="D37" s="747"/>
      <c r="E37" s="747"/>
      <c r="F37" s="747"/>
    </row>
    <row r="38" spans="2:11" s="67" customFormat="1">
      <c r="B38" s="747"/>
      <c r="C38" s="747"/>
      <c r="D38" s="747"/>
      <c r="E38" s="747"/>
      <c r="F38" s="747"/>
    </row>
    <row r="39" spans="2:11" s="67" customFormat="1">
      <c r="B39" s="747"/>
      <c r="C39" s="747"/>
      <c r="D39" s="747"/>
      <c r="E39" s="747"/>
      <c r="F39" s="747"/>
    </row>
    <row r="40" spans="2:11" s="67" customFormat="1">
      <c r="B40" s="747"/>
      <c r="C40" s="747"/>
      <c r="D40" s="747"/>
      <c r="E40" s="747"/>
      <c r="F40" s="747"/>
    </row>
    <row r="41" spans="2:11" s="67" customFormat="1">
      <c r="B41" s="747"/>
      <c r="C41" s="747"/>
      <c r="D41" s="747"/>
      <c r="E41" s="747"/>
      <c r="F41" s="747"/>
    </row>
    <row r="42" spans="2:11" s="67" customFormat="1">
      <c r="B42" s="747"/>
      <c r="C42" s="747"/>
      <c r="D42" s="747"/>
      <c r="E42" s="747"/>
      <c r="F42" s="747"/>
    </row>
    <row r="43" spans="2:11" s="67" customFormat="1">
      <c r="B43" s="747"/>
      <c r="C43" s="747"/>
      <c r="D43" s="747"/>
      <c r="E43" s="747"/>
      <c r="F43" s="747"/>
    </row>
    <row r="44" spans="2:11" s="67" customFormat="1">
      <c r="B44" s="747"/>
      <c r="C44" s="747"/>
      <c r="D44" s="747"/>
      <c r="E44" s="747"/>
      <c r="F44" s="747"/>
    </row>
    <row r="45" spans="2:11" s="67" customFormat="1">
      <c r="B45" s="747"/>
      <c r="C45" s="747"/>
      <c r="D45" s="747"/>
      <c r="E45" s="747"/>
      <c r="F45" s="747"/>
    </row>
    <row r="46" spans="2:11" s="67" customFormat="1">
      <c r="B46" s="747"/>
      <c r="C46" s="747"/>
      <c r="D46" s="747"/>
      <c r="E46" s="747"/>
      <c r="F46" s="747"/>
    </row>
    <row r="47" spans="2:11" s="67" customFormat="1">
      <c r="B47" s="747"/>
      <c r="C47" s="747"/>
      <c r="D47" s="747"/>
      <c r="E47" s="747"/>
      <c r="F47" s="747"/>
    </row>
    <row r="48" spans="2:11" s="67" customFormat="1">
      <c r="B48" s="747"/>
      <c r="C48" s="747"/>
      <c r="D48" s="747"/>
      <c r="E48" s="747"/>
      <c r="F48" s="747"/>
    </row>
    <row r="49" spans="1:9" s="67" customFormat="1">
      <c r="B49" s="747"/>
      <c r="C49" s="747"/>
      <c r="D49" s="747"/>
      <c r="E49" s="747"/>
      <c r="F49" s="747"/>
    </row>
    <row r="50" spans="1:9">
      <c r="A50" s="67"/>
      <c r="B50" s="747"/>
      <c r="C50" s="747"/>
      <c r="D50" s="747"/>
      <c r="E50" s="747"/>
      <c r="F50" s="747"/>
      <c r="G50" s="67"/>
      <c r="H50" s="67"/>
      <c r="I50" s="67"/>
    </row>
    <row r="51" spans="1:9">
      <c r="A51" s="67"/>
      <c r="B51" s="747"/>
      <c r="C51" s="747"/>
      <c r="D51" s="747"/>
      <c r="E51" s="747"/>
      <c r="F51" s="747"/>
      <c r="G51" s="67"/>
      <c r="H51" s="67"/>
      <c r="I51" s="67"/>
    </row>
    <row r="52" spans="1:9">
      <c r="A52" s="67"/>
      <c r="B52" s="747"/>
      <c r="C52" s="747"/>
      <c r="D52" s="747"/>
      <c r="E52" s="747"/>
      <c r="F52" s="747"/>
    </row>
    <row r="53" spans="1:9">
      <c r="A53" s="67"/>
      <c r="B53" s="747"/>
      <c r="C53" s="747"/>
      <c r="D53" s="747"/>
      <c r="E53" s="747"/>
      <c r="F53" s="747"/>
    </row>
    <row r="54" spans="1:9">
      <c r="A54" s="67"/>
      <c r="B54" s="747"/>
      <c r="C54" s="747"/>
      <c r="D54" s="747"/>
      <c r="E54" s="747"/>
      <c r="F54" s="747"/>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N37"/>
  <sheetViews>
    <sheetView showGridLines="0" view="pageBreakPreview" zoomScale="70" zoomScaleNormal="85" zoomScaleSheetLayoutView="70" workbookViewId="0">
      <selection activeCell="N1" sqref="N1:R1048576"/>
    </sheetView>
  </sheetViews>
  <sheetFormatPr baseColWidth="10" defaultColWidth="11.42578125" defaultRowHeight="13.5" customHeight="1"/>
  <cols>
    <col min="1" max="1" width="21.42578125" style="61" customWidth="1"/>
    <col min="2" max="2" width="22" style="61" customWidth="1"/>
    <col min="3" max="3" width="23" style="61" customWidth="1"/>
    <col min="4" max="5" width="22" style="61" customWidth="1"/>
    <col min="6" max="6" width="22.85546875" style="61" customWidth="1"/>
    <col min="7" max="9" width="21.42578125" style="61" customWidth="1"/>
    <col min="10" max="10" width="21.85546875" style="61" customWidth="1"/>
    <col min="11" max="11" width="24.42578125" style="61" customWidth="1"/>
    <col min="12" max="12" width="21.5703125" style="61" customWidth="1"/>
    <col min="13" max="13" width="2.7109375" style="61" customWidth="1"/>
    <col min="14" max="16384" width="11.42578125" style="61"/>
  </cols>
  <sheetData>
    <row r="2" spans="1:14" ht="54.75" customHeight="1"/>
    <row r="3" spans="1:14" ht="43.5" customHeight="1">
      <c r="A3" s="2338"/>
      <c r="B3" s="2338"/>
      <c r="C3" s="2338"/>
      <c r="D3" s="2338"/>
      <c r="E3" s="2338"/>
      <c r="F3" s="2338"/>
      <c r="G3" s="2338"/>
      <c r="H3" s="2338"/>
      <c r="I3" s="2338"/>
      <c r="J3" s="2338"/>
      <c r="K3" s="2338"/>
      <c r="L3" s="2338"/>
    </row>
    <row r="4" spans="1:14" s="223" customFormat="1" ht="49.5" customHeight="1">
      <c r="A4" s="226" t="s">
        <v>430</v>
      </c>
      <c r="B4" s="239" t="s">
        <v>409</v>
      </c>
      <c r="C4" s="239" t="s">
        <v>407</v>
      </c>
      <c r="D4" s="239" t="s">
        <v>410</v>
      </c>
      <c r="E4" s="240" t="s">
        <v>408</v>
      </c>
      <c r="F4" s="220"/>
      <c r="G4" s="221"/>
      <c r="H4" s="221"/>
      <c r="I4" s="221"/>
      <c r="J4" s="222"/>
      <c r="K4" s="222"/>
      <c r="L4" s="222"/>
      <c r="M4" s="222"/>
      <c r="N4" s="224"/>
    </row>
    <row r="5" spans="1:14" ht="19.5" customHeight="1">
      <c r="A5" s="241" t="s">
        <v>431</v>
      </c>
      <c r="B5" s="1597">
        <f>+'Resumen EEp (2)'!L58</f>
        <v>57356</v>
      </c>
      <c r="C5" s="1598">
        <f t="shared" ref="C5:C13" si="0">+B5/$B$14</f>
        <v>0.63458134183041248</v>
      </c>
      <c r="D5" s="1599">
        <f>+'Resumen EEp (2)'!M58</f>
        <v>138821</v>
      </c>
      <c r="E5" s="1600">
        <f>+D5/$D$14</f>
        <v>6.7087430017083449E-2</v>
      </c>
      <c r="F5" s="67"/>
      <c r="G5" s="99"/>
      <c r="H5" s="99"/>
      <c r="I5" s="99"/>
      <c r="J5" s="187"/>
      <c r="K5" s="184"/>
      <c r="L5" s="184"/>
      <c r="M5" s="185"/>
      <c r="N5" s="133"/>
    </row>
    <row r="6" spans="1:14" ht="19.5" customHeight="1">
      <c r="A6" s="241" t="s">
        <v>432</v>
      </c>
      <c r="B6" s="1803">
        <f>+'Resumen EEp (2)'!L59</f>
        <v>14492</v>
      </c>
      <c r="C6" s="1087">
        <f t="shared" si="0"/>
        <v>0.16033811294034342</v>
      </c>
      <c r="D6" s="208">
        <f>+'Resumen EEp (2)'!M59</f>
        <v>109546</v>
      </c>
      <c r="E6" s="1088">
        <f t="shared" ref="E6:E13" si="1">+D6/$D$14</f>
        <v>5.2939826169321809E-2</v>
      </c>
      <c r="F6" s="67"/>
      <c r="G6" s="99"/>
      <c r="H6" s="99"/>
      <c r="I6" s="99"/>
      <c r="J6" s="187"/>
      <c r="K6" s="184"/>
      <c r="L6" s="184"/>
      <c r="M6" s="185"/>
      <c r="N6" s="133"/>
    </row>
    <row r="7" spans="1:14" ht="19.5" customHeight="1">
      <c r="A7" s="241" t="s">
        <v>433</v>
      </c>
      <c r="B7" s="1803">
        <f>+'Resumen EEp (2)'!L60</f>
        <v>8806</v>
      </c>
      <c r="C7" s="1087">
        <f t="shared" si="0"/>
        <v>9.7428748451053288E-2</v>
      </c>
      <c r="D7" s="208">
        <f>+'Resumen EEp (2)'!M60</f>
        <v>126877</v>
      </c>
      <c r="E7" s="1088">
        <f t="shared" si="1"/>
        <v>6.1315304300339976E-2</v>
      </c>
      <c r="F7" s="67"/>
      <c r="H7" s="99"/>
      <c r="I7" s="99"/>
      <c r="J7" s="187"/>
      <c r="K7" s="184"/>
      <c r="L7" s="184"/>
      <c r="M7" s="185"/>
      <c r="N7" s="133"/>
    </row>
    <row r="8" spans="1:14" ht="19.5" customHeight="1">
      <c r="A8" s="241" t="s">
        <v>434</v>
      </c>
      <c r="B8" s="1803">
        <f>+'Resumen EEp (2)'!L61</f>
        <v>5668</v>
      </c>
      <c r="C8" s="1087">
        <f t="shared" si="0"/>
        <v>6.2710214197203046E-2</v>
      </c>
      <c r="D8" s="208">
        <f>+'Resumen EEp (2)'!M61</f>
        <v>176645</v>
      </c>
      <c r="E8" s="1088">
        <f t="shared" si="1"/>
        <v>8.5366472474392954E-2</v>
      </c>
      <c r="F8" s="108"/>
      <c r="G8" s="186"/>
      <c r="H8" s="186"/>
      <c r="I8" s="186"/>
      <c r="J8" s="188"/>
      <c r="K8" s="184"/>
      <c r="L8" s="184"/>
      <c r="M8" s="185"/>
    </row>
    <row r="9" spans="1:14" ht="19.5" customHeight="1">
      <c r="A9" s="241" t="s">
        <v>435</v>
      </c>
      <c r="B9" s="1803">
        <f>+'Resumen EEp (2)'!L62</f>
        <v>1920</v>
      </c>
      <c r="C9" s="1087">
        <f t="shared" si="0"/>
        <v>2.1242697822623474E-2</v>
      </c>
      <c r="D9" s="208">
        <f>+'Resumen EEp (2)'!M62</f>
        <v>134399</v>
      </c>
      <c r="E9" s="1088">
        <f t="shared" si="1"/>
        <v>6.4950429019139735E-2</v>
      </c>
      <c r="F9" s="133"/>
      <c r="G9" s="189"/>
      <c r="H9" s="189"/>
      <c r="I9" s="189"/>
      <c r="J9" s="188"/>
      <c r="K9" s="184"/>
      <c r="L9" s="184"/>
      <c r="M9" s="185"/>
      <c r="N9" s="133"/>
    </row>
    <row r="10" spans="1:14" ht="19.5" customHeight="1">
      <c r="A10" s="241" t="s">
        <v>436</v>
      </c>
      <c r="B10" s="1803">
        <f>+'Resumen EEp (2)'!L63</f>
        <v>1683</v>
      </c>
      <c r="C10" s="1087">
        <f t="shared" si="0"/>
        <v>1.8620552310143389E-2</v>
      </c>
      <c r="D10" s="208">
        <f>+'Resumen EEp (2)'!M63</f>
        <v>346857</v>
      </c>
      <c r="E10" s="1088">
        <f t="shared" si="1"/>
        <v>0.1676240965951514</v>
      </c>
      <c r="F10" s="67"/>
      <c r="G10" s="99"/>
      <c r="H10" s="99"/>
      <c r="I10" s="99"/>
      <c r="J10" s="188"/>
      <c r="K10" s="184"/>
      <c r="L10" s="184"/>
      <c r="M10" s="185"/>
    </row>
    <row r="11" spans="1:14" ht="19.5" customHeight="1">
      <c r="A11" s="241" t="s">
        <v>437</v>
      </c>
      <c r="B11" s="1803">
        <f>+'Resumen EEp (2)'!L64</f>
        <v>245</v>
      </c>
      <c r="C11" s="1087">
        <f t="shared" si="0"/>
        <v>2.7106567534076827E-3</v>
      </c>
      <c r="D11" s="208">
        <f>+'Resumen EEp (2)'!M64</f>
        <v>170914</v>
      </c>
      <c r="E11" s="1088">
        <f t="shared" si="1"/>
        <v>8.2596876653674878E-2</v>
      </c>
      <c r="F11" s="67"/>
      <c r="G11" s="99"/>
      <c r="H11" s="99"/>
      <c r="I11" s="99"/>
      <c r="J11" s="188"/>
      <c r="K11" s="184"/>
      <c r="L11" s="184"/>
      <c r="M11" s="185"/>
    </row>
    <row r="12" spans="1:14" ht="19.5" customHeight="1">
      <c r="A12" s="241" t="s">
        <v>438</v>
      </c>
      <c r="B12" s="1803">
        <f>+'Resumen EEp (2)'!L65</f>
        <v>202</v>
      </c>
      <c r="C12" s="1087">
        <f t="shared" si="0"/>
        <v>2.2349088334218444E-3</v>
      </c>
      <c r="D12" s="208">
        <f>+'Resumen EEp (2)'!M65</f>
        <v>429270</v>
      </c>
      <c r="E12" s="1088">
        <f t="shared" si="1"/>
        <v>0.20745147408125147</v>
      </c>
      <c r="F12" s="84"/>
      <c r="G12" s="84"/>
      <c r="H12" s="84"/>
      <c r="I12" s="84"/>
      <c r="J12" s="188"/>
      <c r="K12" s="184"/>
      <c r="L12" s="184"/>
      <c r="M12" s="189"/>
    </row>
    <row r="13" spans="1:14" ht="19.5" customHeight="1">
      <c r="A13" s="241" t="s">
        <v>439</v>
      </c>
      <c r="B13" s="1601">
        <f>+'Resumen EEp (2)'!L66</f>
        <v>12</v>
      </c>
      <c r="C13" s="1602">
        <f t="shared" si="0"/>
        <v>1.327668613913967E-4</v>
      </c>
      <c r="D13" s="1603">
        <f>+'Resumen EEp (2)'!M66</f>
        <v>435926</v>
      </c>
      <c r="E13" s="1604">
        <f t="shared" si="1"/>
        <v>0.21066809068964434</v>
      </c>
      <c r="F13" s="84"/>
      <c r="G13" s="84" t="s">
        <v>10</v>
      </c>
      <c r="H13" s="84"/>
      <c r="I13" s="84"/>
      <c r="J13" s="190"/>
      <c r="K13" s="184"/>
      <c r="L13" s="184"/>
      <c r="M13" s="185"/>
    </row>
    <row r="14" spans="1:14" ht="22.5" customHeight="1">
      <c r="A14" s="1587" t="s">
        <v>2</v>
      </c>
      <c r="B14" s="1593">
        <f>SUM(B5:B13)</f>
        <v>90384</v>
      </c>
      <c r="C14" s="1594">
        <f>SUM(C5:C13)</f>
        <v>0.99999999999999989</v>
      </c>
      <c r="D14" s="1595">
        <f>SUM(D5:D13)</f>
        <v>2069255</v>
      </c>
      <c r="E14" s="1596">
        <f>SUM(E5:E13)</f>
        <v>1</v>
      </c>
      <c r="F14" s="84"/>
      <c r="G14" s="84"/>
      <c r="H14" s="84"/>
      <c r="I14" s="84"/>
      <c r="J14" s="190"/>
      <c r="K14" s="184"/>
      <c r="L14" s="184"/>
      <c r="M14" s="185"/>
    </row>
    <row r="15" spans="1:14" ht="13.5" customHeight="1">
      <c r="A15" s="84"/>
      <c r="B15" s="84"/>
      <c r="C15" s="84"/>
      <c r="D15" s="84"/>
      <c r="E15" s="84"/>
      <c r="F15" s="84"/>
      <c r="G15" s="84"/>
      <c r="H15" s="84"/>
      <c r="I15" s="84"/>
      <c r="J15" s="84"/>
      <c r="K15" s="84"/>
    </row>
    <row r="16" spans="1:14" ht="13.5" customHeight="1">
      <c r="A16" s="84"/>
      <c r="B16" s="84"/>
      <c r="C16" s="84"/>
      <c r="D16" s="84"/>
      <c r="E16" s="84"/>
      <c r="F16" s="84"/>
      <c r="G16" s="84"/>
      <c r="H16" s="84"/>
      <c r="I16" s="84"/>
      <c r="J16" s="84"/>
      <c r="K16" s="84"/>
    </row>
    <row r="17" spans="1:11" ht="13.5" customHeight="1">
      <c r="A17" s="84"/>
      <c r="B17" s="84"/>
      <c r="C17" s="84"/>
      <c r="D17" s="84"/>
      <c r="E17" s="84"/>
      <c r="F17" s="84"/>
      <c r="G17" s="84"/>
      <c r="H17" s="84"/>
      <c r="I17" s="84"/>
      <c r="J17" s="84"/>
      <c r="K17" s="84"/>
    </row>
    <row r="18" spans="1:11" ht="13.5" customHeight="1">
      <c r="A18" s="84"/>
      <c r="B18" s="84"/>
      <c r="C18" s="84"/>
      <c r="D18" s="84"/>
      <c r="E18" s="84"/>
      <c r="F18" s="84"/>
      <c r="G18" s="84"/>
      <c r="H18" s="84"/>
      <c r="I18" s="84"/>
      <c r="J18" s="84"/>
      <c r="K18" s="84"/>
    </row>
    <row r="19" spans="1:11" ht="13.5" customHeight="1">
      <c r="A19" s="84"/>
      <c r="B19" s="84"/>
      <c r="C19" s="84"/>
      <c r="D19" s="84"/>
      <c r="E19" s="84"/>
      <c r="F19" s="84"/>
      <c r="G19" s="84"/>
      <c r="H19" s="84"/>
      <c r="I19" s="84"/>
      <c r="J19" s="84"/>
      <c r="K19" s="84"/>
    </row>
    <row r="20" spans="1:11" ht="13.5" customHeight="1">
      <c r="A20" s="84"/>
      <c r="B20" s="84"/>
      <c r="C20" s="84"/>
      <c r="D20" s="84"/>
      <c r="E20" s="84"/>
      <c r="F20" s="84"/>
      <c r="G20" s="84"/>
      <c r="H20" s="84"/>
      <c r="I20" s="84"/>
      <c r="J20" s="84"/>
      <c r="K20" s="84"/>
    </row>
    <row r="21" spans="1:11" ht="13.5" customHeight="1">
      <c r="A21" s="84"/>
      <c r="B21" s="84"/>
      <c r="C21" s="84"/>
      <c r="D21" s="84"/>
      <c r="E21" s="84"/>
      <c r="F21" s="84"/>
      <c r="G21" s="84"/>
      <c r="H21" s="84"/>
      <c r="I21" s="84"/>
      <c r="J21" s="84"/>
      <c r="K21" s="84"/>
    </row>
    <row r="22" spans="1:11" ht="13.5" customHeight="1">
      <c r="A22" s="84"/>
      <c r="B22" s="84"/>
      <c r="C22" s="84"/>
      <c r="D22" s="84"/>
      <c r="E22" s="84"/>
      <c r="F22" s="84"/>
      <c r="G22" s="84"/>
      <c r="H22" s="84"/>
      <c r="I22" s="84"/>
      <c r="J22" s="84"/>
      <c r="K22" s="84"/>
    </row>
    <row r="23" spans="1:11" ht="13.5" customHeight="1">
      <c r="A23" s="84"/>
      <c r="B23" s="84"/>
      <c r="C23" s="84"/>
      <c r="D23" s="84"/>
      <c r="E23" s="84"/>
      <c r="F23" s="84"/>
      <c r="G23" s="84"/>
      <c r="H23" s="84"/>
      <c r="I23" s="84"/>
      <c r="J23" s="84"/>
      <c r="K23" s="84"/>
    </row>
    <row r="24" spans="1:11" ht="13.5" customHeight="1">
      <c r="A24" s="84"/>
      <c r="B24" s="84"/>
      <c r="C24" s="84"/>
      <c r="D24" s="84"/>
      <c r="E24" s="84"/>
      <c r="F24" s="84"/>
      <c r="G24" s="84"/>
      <c r="H24" s="84"/>
      <c r="I24" s="84"/>
      <c r="J24" s="84"/>
      <c r="K24" s="84"/>
    </row>
    <row r="25" spans="1:11" ht="13.5" customHeight="1">
      <c r="A25" s="84"/>
      <c r="B25" s="84"/>
      <c r="C25" s="84"/>
      <c r="D25" s="84"/>
      <c r="E25" s="84"/>
      <c r="F25" s="84"/>
      <c r="G25" s="84"/>
      <c r="H25" s="84"/>
      <c r="I25" s="84"/>
      <c r="J25" s="84"/>
      <c r="K25" s="84"/>
    </row>
    <row r="26" spans="1:11" ht="13.5" customHeight="1">
      <c r="A26" s="84"/>
      <c r="B26" s="84"/>
      <c r="C26" s="84"/>
      <c r="D26" s="84"/>
      <c r="E26" s="84"/>
      <c r="F26" s="84"/>
      <c r="G26" s="84"/>
      <c r="H26" s="84"/>
      <c r="I26" s="84"/>
      <c r="J26" s="84"/>
      <c r="K26" s="84"/>
    </row>
    <row r="27" spans="1:11" ht="13.5" customHeight="1">
      <c r="A27" s="84"/>
      <c r="B27" s="84"/>
      <c r="C27" s="84"/>
      <c r="D27" s="84"/>
      <c r="E27" s="84"/>
      <c r="F27" s="84"/>
      <c r="G27" s="84"/>
      <c r="H27" s="84"/>
      <c r="I27" s="84"/>
      <c r="J27" s="84"/>
      <c r="K27" s="84"/>
    </row>
    <row r="28" spans="1:11" ht="13.5" customHeight="1">
      <c r="A28" s="84"/>
      <c r="B28" s="84"/>
      <c r="C28" s="84"/>
      <c r="D28" s="84"/>
      <c r="E28" s="84"/>
      <c r="F28" s="84"/>
      <c r="G28" s="84"/>
      <c r="H28" s="84"/>
      <c r="I28" s="84"/>
      <c r="J28" s="84"/>
      <c r="K28" s="84"/>
    </row>
    <row r="29" spans="1:11" ht="13.5" customHeight="1">
      <c r="A29" s="84"/>
      <c r="B29" s="84"/>
      <c r="C29" s="84"/>
      <c r="D29" s="84"/>
      <c r="E29" s="84"/>
      <c r="F29" s="84"/>
      <c r="G29" s="84"/>
      <c r="H29" s="84"/>
      <c r="I29" s="84"/>
      <c r="J29" s="84"/>
      <c r="K29" s="84"/>
    </row>
    <row r="30" spans="1:11" ht="13.5" customHeight="1">
      <c r="A30" s="84"/>
      <c r="B30" s="84"/>
      <c r="C30" s="84"/>
      <c r="D30" s="84"/>
      <c r="E30" s="84"/>
      <c r="F30" s="84"/>
      <c r="G30" s="84"/>
      <c r="H30" s="84"/>
      <c r="I30" s="84"/>
      <c r="J30" s="84"/>
      <c r="K30" s="84"/>
    </row>
    <row r="31" spans="1:11" ht="13.5" customHeight="1">
      <c r="A31" s="84"/>
      <c r="B31" s="84"/>
      <c r="C31" s="84"/>
      <c r="D31" s="84"/>
      <c r="E31" s="84"/>
      <c r="F31" s="84"/>
      <c r="G31" s="84"/>
      <c r="H31" s="84"/>
      <c r="I31" s="84"/>
      <c r="J31" s="84"/>
      <c r="K31" s="84"/>
    </row>
    <row r="32" spans="1:11" ht="13.5" customHeight="1">
      <c r="A32" s="84"/>
      <c r="B32" s="84"/>
      <c r="C32" s="84"/>
      <c r="D32" s="84"/>
      <c r="E32" s="84"/>
      <c r="F32" s="84"/>
      <c r="G32" s="84"/>
      <c r="H32" s="84"/>
      <c r="I32" s="84"/>
      <c r="J32" s="84"/>
      <c r="K32" s="84"/>
    </row>
    <row r="33" spans="1:11" ht="13.5" customHeight="1">
      <c r="A33" s="84"/>
      <c r="B33" s="84"/>
      <c r="C33" s="84"/>
      <c r="D33" s="84"/>
      <c r="E33" s="84"/>
      <c r="F33" s="84"/>
      <c r="G33" s="84"/>
      <c r="H33" s="84"/>
      <c r="I33" s="84"/>
      <c r="J33" s="84"/>
      <c r="K33" s="84"/>
    </row>
    <row r="34" spans="1:11" ht="13.5" customHeight="1">
      <c r="A34" s="84"/>
      <c r="B34" s="84"/>
      <c r="C34" s="84"/>
      <c r="D34" s="84"/>
      <c r="E34" s="84"/>
      <c r="F34" s="84"/>
      <c r="G34" s="84"/>
      <c r="H34" s="84"/>
      <c r="I34" s="84"/>
      <c r="J34" s="84"/>
      <c r="K34" s="84"/>
    </row>
    <row r="35" spans="1:11" ht="13.5" customHeight="1">
      <c r="A35" s="84"/>
      <c r="B35" s="84"/>
      <c r="C35" s="84"/>
      <c r="D35" s="84"/>
      <c r="E35" s="84"/>
      <c r="F35" s="84"/>
      <c r="G35" s="84"/>
      <c r="H35" s="84"/>
      <c r="I35" s="84"/>
      <c r="J35" s="84"/>
      <c r="K35" s="84"/>
    </row>
    <row r="36" spans="1:11" ht="13.5" customHeight="1">
      <c r="A36" s="84"/>
      <c r="B36" s="84"/>
      <c r="C36" s="84"/>
      <c r="D36" s="84"/>
      <c r="E36" s="84"/>
      <c r="F36" s="84"/>
      <c r="G36" s="84"/>
      <c r="H36" s="84"/>
      <c r="I36" s="84"/>
      <c r="J36" s="84"/>
      <c r="K36" s="84"/>
    </row>
    <row r="37" spans="1:11" ht="13.5" customHeight="1">
      <c r="A37" s="84"/>
      <c r="B37" s="84"/>
      <c r="C37" s="84"/>
      <c r="D37" s="84"/>
      <c r="E37" s="84"/>
      <c r="F37" s="84"/>
      <c r="G37" s="84"/>
      <c r="H37" s="84"/>
      <c r="I37" s="84"/>
      <c r="J37" s="84"/>
      <c r="K37" s="84"/>
    </row>
  </sheetData>
  <mergeCells count="1">
    <mergeCell ref="A3:L3"/>
  </mergeCells>
  <conditionalFormatting sqref="B5:E13">
    <cfRule type="cellIs" dxfId="6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1"/>
  <sheetViews>
    <sheetView showGridLines="0" view="pageBreakPreview" zoomScale="70" zoomScaleNormal="100" zoomScaleSheetLayoutView="70" workbookViewId="0">
      <pane ySplit="1" topLeftCell="A2" activePane="bottomLeft" state="frozen"/>
      <selection activeCell="M22" sqref="M22"/>
      <selection pane="bottomLeft" activeCell="U1" sqref="U1:AL1048576"/>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2" s="67" customFormat="1" ht="87" customHeight="1">
      <c r="A1" s="2406"/>
      <c r="B1" s="2406"/>
      <c r="C1" s="2406"/>
      <c r="D1" s="2406"/>
      <c r="E1" s="2406"/>
      <c r="F1" s="2406"/>
      <c r="G1" s="2406"/>
      <c r="H1" s="2406"/>
      <c r="I1" s="2406"/>
      <c r="J1" s="2406"/>
      <c r="K1" s="2406"/>
      <c r="L1" s="2406"/>
      <c r="M1" s="2406"/>
      <c r="N1" s="2406"/>
      <c r="O1" s="2406"/>
      <c r="P1" s="2406"/>
      <c r="Q1" s="2406"/>
      <c r="R1" s="2406"/>
      <c r="S1" s="2406"/>
      <c r="T1" s="2406"/>
    </row>
    <row r="2" spans="1:22" s="67" customFormat="1" ht="14.25" customHeight="1">
      <c r="A2" s="2531"/>
      <c r="B2" s="2531"/>
      <c r="C2" s="2531"/>
      <c r="D2" s="2531"/>
      <c r="E2" s="2531"/>
      <c r="F2" s="2531"/>
      <c r="G2" s="2531"/>
      <c r="H2" s="2531"/>
      <c r="I2" s="2531"/>
      <c r="J2" s="2531"/>
      <c r="K2" s="2531"/>
      <c r="L2" s="2531"/>
      <c r="M2" s="2531"/>
      <c r="N2" s="2531"/>
      <c r="O2" s="2531"/>
      <c r="P2" s="2531"/>
      <c r="Q2" s="2531"/>
      <c r="R2" s="2531"/>
      <c r="S2" s="2531"/>
      <c r="T2" s="2532"/>
    </row>
    <row r="3" spans="1:22" s="110" customFormat="1" ht="27.75" customHeight="1">
      <c r="A3" s="455" t="s">
        <v>192</v>
      </c>
      <c r="B3" s="292" t="s">
        <v>215</v>
      </c>
      <c r="C3" s="292" t="s">
        <v>214</v>
      </c>
      <c r="D3" s="292" t="s">
        <v>213</v>
      </c>
      <c r="E3" s="292" t="s">
        <v>212</v>
      </c>
      <c r="F3" s="292" t="s">
        <v>211</v>
      </c>
      <c r="G3" s="292" t="s">
        <v>210</v>
      </c>
      <c r="H3" s="292" t="s">
        <v>209</v>
      </c>
      <c r="I3" s="292" t="s">
        <v>208</v>
      </c>
      <c r="J3" s="292" t="s">
        <v>207</v>
      </c>
      <c r="K3" s="455" t="s">
        <v>206</v>
      </c>
      <c r="L3" s="292" t="s">
        <v>205</v>
      </c>
      <c r="M3" s="292" t="s">
        <v>204</v>
      </c>
      <c r="N3" s="292" t="s">
        <v>203</v>
      </c>
      <c r="O3" s="292" t="s">
        <v>202</v>
      </c>
      <c r="P3" s="292" t="s">
        <v>201</v>
      </c>
      <c r="Q3" s="292" t="s">
        <v>200</v>
      </c>
      <c r="R3" s="292" t="s">
        <v>199</v>
      </c>
      <c r="S3" s="292" t="s">
        <v>198</v>
      </c>
      <c r="T3" s="292" t="s">
        <v>197</v>
      </c>
    </row>
    <row r="4" spans="1:22" s="67" customFormat="1" ht="15.75">
      <c r="A4" s="296">
        <v>2005</v>
      </c>
      <c r="B4" s="319">
        <v>3726</v>
      </c>
      <c r="C4" s="319">
        <v>1</v>
      </c>
      <c r="D4" s="319">
        <v>1</v>
      </c>
      <c r="E4" s="319">
        <v>0</v>
      </c>
      <c r="F4" s="319">
        <v>1</v>
      </c>
      <c r="G4" s="319">
        <v>2</v>
      </c>
      <c r="H4" s="319">
        <v>0</v>
      </c>
      <c r="I4" s="319">
        <v>0</v>
      </c>
      <c r="J4" s="319">
        <v>0</v>
      </c>
      <c r="K4" s="456">
        <f t="shared" ref="K4:K10" si="0">SUM(B4:J4)</f>
        <v>3731</v>
      </c>
      <c r="L4" s="334">
        <f t="shared" ref="L4:L10" si="1">B4/K4</f>
        <v>0.99865987670865719</v>
      </c>
      <c r="M4" s="334">
        <f t="shared" ref="M4:M20" si="2">C4/K4</f>
        <v>2.6802465826856071E-4</v>
      </c>
      <c r="N4" s="334">
        <f t="shared" ref="N4:N10" si="3">D4/K4</f>
        <v>2.6802465826856071E-4</v>
      </c>
      <c r="O4" s="334">
        <f t="shared" ref="O4:O20" si="4">E4/K4</f>
        <v>0</v>
      </c>
      <c r="P4" s="334">
        <f t="shared" ref="P4:P20" si="5">F4/K4</f>
        <v>2.6802465826856071E-4</v>
      </c>
      <c r="Q4" s="334">
        <f t="shared" ref="Q4:Q20" si="6">G4/K4</f>
        <v>5.3604931653712141E-4</v>
      </c>
      <c r="R4" s="334">
        <f t="shared" ref="R4:R20" si="7">H4/K4</f>
        <v>0</v>
      </c>
      <c r="S4" s="334">
        <f t="shared" ref="S4:S20" si="8">I4/K4</f>
        <v>0</v>
      </c>
      <c r="T4" s="335">
        <f t="shared" ref="T4:T20" si="9">J4/K4</f>
        <v>0</v>
      </c>
      <c r="U4" s="110"/>
      <c r="V4" s="110"/>
    </row>
    <row r="5" spans="1:22" s="67" customFormat="1" ht="15.75">
      <c r="A5" s="330">
        <v>2006</v>
      </c>
      <c r="B5" s="319">
        <v>5469</v>
      </c>
      <c r="C5" s="319">
        <v>10</v>
      </c>
      <c r="D5" s="319">
        <v>17</v>
      </c>
      <c r="E5" s="319">
        <v>2</v>
      </c>
      <c r="F5" s="319">
        <v>1</v>
      </c>
      <c r="G5" s="319">
        <v>23</v>
      </c>
      <c r="H5" s="319">
        <v>5</v>
      </c>
      <c r="I5" s="319">
        <v>8</v>
      </c>
      <c r="J5" s="319">
        <v>0</v>
      </c>
      <c r="K5" s="456">
        <f t="shared" si="0"/>
        <v>5535</v>
      </c>
      <c r="L5" s="334">
        <f t="shared" si="1"/>
        <v>0.98807588075880759</v>
      </c>
      <c r="M5" s="334">
        <f t="shared" si="2"/>
        <v>1.8066847335140017E-3</v>
      </c>
      <c r="N5" s="334">
        <f t="shared" si="3"/>
        <v>3.0713640469738029E-3</v>
      </c>
      <c r="O5" s="334">
        <f t="shared" si="4"/>
        <v>3.6133694670280038E-4</v>
      </c>
      <c r="P5" s="334">
        <f t="shared" si="5"/>
        <v>1.8066847335140019E-4</v>
      </c>
      <c r="Q5" s="334">
        <f t="shared" si="6"/>
        <v>4.1553748870822044E-3</v>
      </c>
      <c r="R5" s="334">
        <f t="shared" si="7"/>
        <v>9.0334236675700087E-4</v>
      </c>
      <c r="S5" s="334">
        <f t="shared" si="8"/>
        <v>1.4453477868112015E-3</v>
      </c>
      <c r="T5" s="335">
        <f t="shared" si="9"/>
        <v>0</v>
      </c>
      <c r="U5" s="110"/>
      <c r="V5" s="110"/>
    </row>
    <row r="6" spans="1:22" s="67" customFormat="1" ht="15.75">
      <c r="A6" s="296">
        <v>2007</v>
      </c>
      <c r="B6" s="319">
        <v>5248</v>
      </c>
      <c r="C6" s="319">
        <v>259</v>
      </c>
      <c r="D6" s="319">
        <v>1131</v>
      </c>
      <c r="E6" s="319">
        <v>112</v>
      </c>
      <c r="F6" s="319">
        <v>54</v>
      </c>
      <c r="G6" s="319">
        <v>1402</v>
      </c>
      <c r="H6" s="319">
        <v>67</v>
      </c>
      <c r="I6" s="319">
        <v>271</v>
      </c>
      <c r="J6" s="319">
        <v>0</v>
      </c>
      <c r="K6" s="456">
        <f t="shared" si="0"/>
        <v>8544</v>
      </c>
      <c r="L6" s="334">
        <f t="shared" si="1"/>
        <v>0.61423220973782766</v>
      </c>
      <c r="M6" s="334">
        <f t="shared" si="2"/>
        <v>3.031367041198502E-2</v>
      </c>
      <c r="N6" s="334">
        <f t="shared" si="3"/>
        <v>0.13237359550561797</v>
      </c>
      <c r="O6" s="334">
        <f t="shared" si="4"/>
        <v>1.3108614232209739E-2</v>
      </c>
      <c r="P6" s="334">
        <f t="shared" si="5"/>
        <v>6.3202247191011234E-3</v>
      </c>
      <c r="Q6" s="334">
        <f t="shared" si="6"/>
        <v>0.16409176029962547</v>
      </c>
      <c r="R6" s="334">
        <f t="shared" si="7"/>
        <v>7.8417602996254682E-3</v>
      </c>
      <c r="S6" s="334">
        <f t="shared" si="8"/>
        <v>3.1718164794007492E-2</v>
      </c>
      <c r="T6" s="335">
        <f t="shared" si="9"/>
        <v>0</v>
      </c>
      <c r="U6" s="439"/>
      <c r="V6" s="439"/>
    </row>
    <row r="7" spans="1:22" s="67" customFormat="1" ht="15.75">
      <c r="A7" s="330">
        <v>2008</v>
      </c>
      <c r="B7" s="319">
        <v>5249</v>
      </c>
      <c r="C7" s="319">
        <v>457</v>
      </c>
      <c r="D7" s="319">
        <v>2480</v>
      </c>
      <c r="E7" s="319">
        <v>167</v>
      </c>
      <c r="F7" s="319">
        <v>61</v>
      </c>
      <c r="G7" s="319">
        <v>2135</v>
      </c>
      <c r="H7" s="319">
        <v>47</v>
      </c>
      <c r="I7" s="319">
        <v>381</v>
      </c>
      <c r="J7" s="319">
        <v>0</v>
      </c>
      <c r="K7" s="456">
        <f t="shared" si="0"/>
        <v>10977</v>
      </c>
      <c r="L7" s="334">
        <f t="shared" si="1"/>
        <v>0.47818165254623302</v>
      </c>
      <c r="M7" s="334">
        <f t="shared" si="2"/>
        <v>4.1632504327229661E-2</v>
      </c>
      <c r="N7" s="334">
        <f t="shared" si="3"/>
        <v>0.22592693814339074</v>
      </c>
      <c r="O7" s="334">
        <f t="shared" si="4"/>
        <v>1.5213628495946069E-2</v>
      </c>
      <c r="P7" s="334">
        <f t="shared" si="5"/>
        <v>5.5570738817527559E-3</v>
      </c>
      <c r="Q7" s="334">
        <f t="shared" si="6"/>
        <v>0.19449758586134644</v>
      </c>
      <c r="R7" s="334">
        <f t="shared" si="7"/>
        <v>4.2816798761045822E-3</v>
      </c>
      <c r="S7" s="334">
        <f t="shared" si="8"/>
        <v>3.4708936867996719E-2</v>
      </c>
      <c r="T7" s="335">
        <f t="shared" si="9"/>
        <v>0</v>
      </c>
      <c r="U7" s="439"/>
      <c r="V7" s="439"/>
    </row>
    <row r="8" spans="1:22" s="67" customFormat="1" ht="15.75">
      <c r="A8" s="296">
        <v>2009</v>
      </c>
      <c r="B8" s="319">
        <v>5951</v>
      </c>
      <c r="C8" s="319">
        <v>466</v>
      </c>
      <c r="D8" s="319">
        <v>3922</v>
      </c>
      <c r="E8" s="319">
        <v>308</v>
      </c>
      <c r="F8" s="319">
        <v>128</v>
      </c>
      <c r="G8" s="319">
        <v>2899</v>
      </c>
      <c r="H8" s="319">
        <v>159</v>
      </c>
      <c r="I8" s="319">
        <v>850</v>
      </c>
      <c r="J8" s="319">
        <v>0</v>
      </c>
      <c r="K8" s="456">
        <f t="shared" si="0"/>
        <v>14683</v>
      </c>
      <c r="L8" s="334">
        <f t="shared" si="1"/>
        <v>0.40529864469113941</v>
      </c>
      <c r="M8" s="334">
        <f t="shared" si="2"/>
        <v>3.1737383368521423E-2</v>
      </c>
      <c r="N8" s="334">
        <f t="shared" si="3"/>
        <v>0.26711162568957297</v>
      </c>
      <c r="O8" s="334">
        <f t="shared" si="4"/>
        <v>2.0976639651297417E-2</v>
      </c>
      <c r="P8" s="334">
        <f t="shared" si="5"/>
        <v>8.7175645304093177E-3</v>
      </c>
      <c r="Q8" s="334">
        <f t="shared" si="6"/>
        <v>0.19743921541919227</v>
      </c>
      <c r="R8" s="334">
        <f t="shared" si="7"/>
        <v>1.0828849690117824E-2</v>
      </c>
      <c r="S8" s="334">
        <f t="shared" si="8"/>
        <v>5.7890076959749369E-2</v>
      </c>
      <c r="T8" s="335">
        <f t="shared" si="9"/>
        <v>0</v>
      </c>
      <c r="U8" s="439"/>
      <c r="V8" s="439"/>
    </row>
    <row r="9" spans="1:22" s="67" customFormat="1" ht="15.75">
      <c r="A9" s="330">
        <v>2010</v>
      </c>
      <c r="B9" s="319">
        <v>6247</v>
      </c>
      <c r="C9" s="319">
        <v>524</v>
      </c>
      <c r="D9" s="319">
        <v>4790</v>
      </c>
      <c r="E9" s="319">
        <v>428</v>
      </c>
      <c r="F9" s="319">
        <v>239</v>
      </c>
      <c r="G9" s="319">
        <v>3860</v>
      </c>
      <c r="H9" s="319">
        <v>234</v>
      </c>
      <c r="I9" s="319">
        <v>1134</v>
      </c>
      <c r="J9" s="319">
        <v>0</v>
      </c>
      <c r="K9" s="456">
        <f t="shared" si="0"/>
        <v>17456</v>
      </c>
      <c r="L9" s="334">
        <f t="shared" si="1"/>
        <v>0.35787121906507791</v>
      </c>
      <c r="M9" s="334">
        <f t="shared" si="2"/>
        <v>3.0018331805682859E-2</v>
      </c>
      <c r="N9" s="334">
        <f t="shared" si="3"/>
        <v>0.27440421631530704</v>
      </c>
      <c r="O9" s="334">
        <f t="shared" si="4"/>
        <v>2.451879010082493E-2</v>
      </c>
      <c r="P9" s="334">
        <f t="shared" si="5"/>
        <v>1.3691567369385885E-2</v>
      </c>
      <c r="Q9" s="334">
        <f t="shared" si="6"/>
        <v>0.22112740604949588</v>
      </c>
      <c r="R9" s="334">
        <f t="shared" si="7"/>
        <v>1.3405132905591201E-2</v>
      </c>
      <c r="S9" s="334">
        <f t="shared" si="8"/>
        <v>6.4963336388634274E-2</v>
      </c>
      <c r="T9" s="335">
        <f t="shared" si="9"/>
        <v>0</v>
      </c>
      <c r="U9" s="439"/>
      <c r="V9" s="439"/>
    </row>
    <row r="10" spans="1:22" s="67" customFormat="1" ht="15.75">
      <c r="A10" s="330">
        <v>2011</v>
      </c>
      <c r="B10" s="319">
        <v>7512</v>
      </c>
      <c r="C10" s="319">
        <v>818</v>
      </c>
      <c r="D10" s="319">
        <v>6018</v>
      </c>
      <c r="E10" s="319">
        <v>681</v>
      </c>
      <c r="F10" s="319">
        <v>471</v>
      </c>
      <c r="G10" s="319">
        <v>5158</v>
      </c>
      <c r="H10" s="319">
        <v>364</v>
      </c>
      <c r="I10" s="319">
        <v>1575</v>
      </c>
      <c r="J10" s="319">
        <v>0</v>
      </c>
      <c r="K10" s="456">
        <f t="shared" si="0"/>
        <v>22597</v>
      </c>
      <c r="L10" s="334">
        <f t="shared" si="1"/>
        <v>0.33243350887285922</v>
      </c>
      <c r="M10" s="334">
        <f t="shared" si="2"/>
        <v>3.6199495508253306E-2</v>
      </c>
      <c r="N10" s="334">
        <f t="shared" si="3"/>
        <v>0.26631853785900783</v>
      </c>
      <c r="O10" s="334">
        <f t="shared" si="4"/>
        <v>3.0136743815550735E-2</v>
      </c>
      <c r="P10" s="334">
        <f t="shared" si="5"/>
        <v>2.0843474797539497E-2</v>
      </c>
      <c r="Q10" s="334">
        <f t="shared" si="6"/>
        <v>0.22826038854715228</v>
      </c>
      <c r="R10" s="334">
        <f t="shared" si="7"/>
        <v>1.6108332964552816E-2</v>
      </c>
      <c r="S10" s="334">
        <f t="shared" si="8"/>
        <v>6.9699517635084307E-2</v>
      </c>
      <c r="T10" s="335">
        <f t="shared" si="9"/>
        <v>0</v>
      </c>
      <c r="U10" s="439"/>
      <c r="V10" s="439"/>
    </row>
    <row r="11" spans="1:22" s="67" customFormat="1" ht="15.75">
      <c r="A11" s="330" t="s">
        <v>385</v>
      </c>
      <c r="B11" s="319">
        <v>8554</v>
      </c>
      <c r="C11" s="319">
        <v>1073</v>
      </c>
      <c r="D11" s="319">
        <v>7266</v>
      </c>
      <c r="E11" s="319">
        <v>925</v>
      </c>
      <c r="F11" s="319">
        <v>535</v>
      </c>
      <c r="G11" s="319">
        <v>5902</v>
      </c>
      <c r="H11" s="319">
        <v>474</v>
      </c>
      <c r="I11" s="319">
        <v>1959</v>
      </c>
      <c r="J11" s="319">
        <v>0</v>
      </c>
      <c r="K11" s="456">
        <f t="shared" ref="K11:K19" si="10">SUM(B11:J11)</f>
        <v>26688</v>
      </c>
      <c r="L11" s="334">
        <f t="shared" ref="L11:L20" si="11">B11/K11</f>
        <v>0.32051858513189446</v>
      </c>
      <c r="M11" s="334">
        <f t="shared" ref="M11:M16" si="12">C11/K11</f>
        <v>4.0205335731414868E-2</v>
      </c>
      <c r="N11" s="334">
        <f t="shared" ref="N11:N16" si="13">D11/K11</f>
        <v>0.27225719424460432</v>
      </c>
      <c r="O11" s="334">
        <f t="shared" ref="O11:O16" si="14">E11/K11</f>
        <v>3.4659772182254196E-2</v>
      </c>
      <c r="P11" s="334">
        <f t="shared" ref="P11:P16" si="15">F11/K11</f>
        <v>2.0046462829736211E-2</v>
      </c>
      <c r="Q11" s="334">
        <f t="shared" ref="Q11:Q16" si="16">G11/K11</f>
        <v>0.2211480815347722</v>
      </c>
      <c r="R11" s="334">
        <f t="shared" ref="R11:R16" si="17">H11/K11</f>
        <v>1.7760791366906475E-2</v>
      </c>
      <c r="S11" s="334">
        <f t="shared" ref="S11:S16" si="18">I11/K11</f>
        <v>7.3403776978417268E-2</v>
      </c>
      <c r="T11" s="335">
        <f t="shared" ref="T11:T16" si="19">J11/K11</f>
        <v>0</v>
      </c>
    </row>
    <row r="12" spans="1:22" s="110" customFormat="1" ht="15.75">
      <c r="A12" s="330" t="s">
        <v>419</v>
      </c>
      <c r="B12" s="319">
        <v>9093</v>
      </c>
      <c r="C12" s="319">
        <v>1147</v>
      </c>
      <c r="D12" s="319">
        <v>8256</v>
      </c>
      <c r="E12" s="319">
        <v>933</v>
      </c>
      <c r="F12" s="319">
        <v>584</v>
      </c>
      <c r="G12" s="319">
        <v>5913</v>
      </c>
      <c r="H12" s="319">
        <v>417</v>
      </c>
      <c r="I12" s="319">
        <v>2292</v>
      </c>
      <c r="J12" s="319">
        <v>0</v>
      </c>
      <c r="K12" s="456">
        <f t="shared" si="10"/>
        <v>28635</v>
      </c>
      <c r="L12" s="334">
        <f t="shared" si="11"/>
        <v>0.31754845468831849</v>
      </c>
      <c r="M12" s="334">
        <f t="shared" si="12"/>
        <v>4.0055875676619522E-2</v>
      </c>
      <c r="N12" s="334">
        <f t="shared" si="13"/>
        <v>0.28831849135673127</v>
      </c>
      <c r="O12" s="334">
        <f t="shared" si="14"/>
        <v>3.2582503928758513E-2</v>
      </c>
      <c r="P12" s="334">
        <f t="shared" si="15"/>
        <v>2.0394621966125372E-2</v>
      </c>
      <c r="Q12" s="334">
        <f t="shared" si="16"/>
        <v>0.20649554740701939</v>
      </c>
      <c r="R12" s="334">
        <f t="shared" si="17"/>
        <v>1.4562598218962807E-2</v>
      </c>
      <c r="S12" s="334">
        <f t="shared" si="18"/>
        <v>8.0041906757464643E-2</v>
      </c>
      <c r="T12" s="335">
        <f t="shared" si="19"/>
        <v>0</v>
      </c>
      <c r="U12" s="67"/>
      <c r="V12" s="67"/>
    </row>
    <row r="13" spans="1:22" s="110" customFormat="1" ht="15.75">
      <c r="A13" s="330" t="s">
        <v>424</v>
      </c>
      <c r="B13" s="319">
        <v>10098</v>
      </c>
      <c r="C13" s="319">
        <v>1346</v>
      </c>
      <c r="D13" s="319">
        <v>8494</v>
      </c>
      <c r="E13" s="319">
        <v>1003</v>
      </c>
      <c r="F13" s="319">
        <v>627</v>
      </c>
      <c r="G13" s="319">
        <v>6354</v>
      </c>
      <c r="H13" s="319">
        <v>518</v>
      </c>
      <c r="I13" s="319">
        <v>2592</v>
      </c>
      <c r="J13" s="319">
        <v>0</v>
      </c>
      <c r="K13" s="456">
        <f t="shared" si="10"/>
        <v>31032</v>
      </c>
      <c r="L13" s="334">
        <f t="shared" si="11"/>
        <v>0.32540603248259858</v>
      </c>
      <c r="M13" s="334">
        <f t="shared" si="12"/>
        <v>4.337458107759732E-2</v>
      </c>
      <c r="N13" s="334">
        <f t="shared" si="13"/>
        <v>0.27371745295179167</v>
      </c>
      <c r="O13" s="334">
        <f t="shared" si="14"/>
        <v>3.2321474606857435E-2</v>
      </c>
      <c r="P13" s="334">
        <f t="shared" si="15"/>
        <v>2.0204949729311677E-2</v>
      </c>
      <c r="Q13" s="334">
        <f t="shared" si="16"/>
        <v>0.20475638051044084</v>
      </c>
      <c r="R13" s="334">
        <f t="shared" si="17"/>
        <v>1.6692446506831656E-2</v>
      </c>
      <c r="S13" s="334">
        <f t="shared" si="18"/>
        <v>8.3526682134570762E-2</v>
      </c>
      <c r="T13" s="335">
        <f t="shared" si="19"/>
        <v>0</v>
      </c>
      <c r="U13" s="67"/>
      <c r="V13" s="67"/>
    </row>
    <row r="14" spans="1:22" s="110" customFormat="1" ht="15.75">
      <c r="A14" s="330" t="s">
        <v>691</v>
      </c>
      <c r="B14" s="209">
        <v>11104</v>
      </c>
      <c r="C14" s="209">
        <v>1417</v>
      </c>
      <c r="D14" s="209">
        <v>9714</v>
      </c>
      <c r="E14" s="209">
        <v>1229</v>
      </c>
      <c r="F14" s="209">
        <v>451</v>
      </c>
      <c r="G14" s="209">
        <v>7190</v>
      </c>
      <c r="H14" s="209">
        <v>574</v>
      </c>
      <c r="I14" s="209">
        <v>2870</v>
      </c>
      <c r="J14" s="209">
        <v>0</v>
      </c>
      <c r="K14" s="456">
        <f t="shared" si="10"/>
        <v>34549</v>
      </c>
      <c r="L14" s="334">
        <f t="shared" si="11"/>
        <v>0.32139859330226633</v>
      </c>
      <c r="M14" s="334">
        <f t="shared" si="12"/>
        <v>4.1014211699325592E-2</v>
      </c>
      <c r="N14" s="334">
        <f t="shared" si="13"/>
        <v>0.28116588034385942</v>
      </c>
      <c r="O14" s="334">
        <f t="shared" si="14"/>
        <v>3.5572664910706535E-2</v>
      </c>
      <c r="P14" s="334">
        <f t="shared" si="15"/>
        <v>1.305392341312339E-2</v>
      </c>
      <c r="Q14" s="334">
        <f t="shared" si="16"/>
        <v>0.20811022026686735</v>
      </c>
      <c r="R14" s="334">
        <f t="shared" si="17"/>
        <v>1.6614084343975224E-2</v>
      </c>
      <c r="S14" s="334">
        <f t="shared" si="18"/>
        <v>8.3070421719876122E-2</v>
      </c>
      <c r="T14" s="335">
        <f t="shared" si="19"/>
        <v>0</v>
      </c>
      <c r="U14" s="67"/>
      <c r="V14" s="67"/>
    </row>
    <row r="15" spans="1:22" s="439" customFormat="1" ht="15.75">
      <c r="A15" s="330" t="s">
        <v>745</v>
      </c>
      <c r="B15" s="209">
        <v>13004</v>
      </c>
      <c r="C15" s="209">
        <v>1848</v>
      </c>
      <c r="D15" s="209">
        <v>10279</v>
      </c>
      <c r="E15" s="209">
        <v>1386</v>
      </c>
      <c r="F15" s="209">
        <v>557</v>
      </c>
      <c r="G15" s="209">
        <v>7820</v>
      </c>
      <c r="H15" s="209">
        <v>635</v>
      </c>
      <c r="I15" s="209">
        <v>3327</v>
      </c>
      <c r="J15" s="209">
        <v>0</v>
      </c>
      <c r="K15" s="506">
        <f t="shared" si="10"/>
        <v>38856</v>
      </c>
      <c r="L15" s="334">
        <f t="shared" si="11"/>
        <v>0.33467160798847023</v>
      </c>
      <c r="M15" s="334">
        <f t="shared" si="12"/>
        <v>4.7560222359481159E-2</v>
      </c>
      <c r="N15" s="334">
        <f t="shared" si="13"/>
        <v>0.26454086884908379</v>
      </c>
      <c r="O15" s="334">
        <f t="shared" si="14"/>
        <v>3.5670166769610871E-2</v>
      </c>
      <c r="P15" s="334">
        <f t="shared" si="15"/>
        <v>1.4334980440601193E-2</v>
      </c>
      <c r="Q15" s="334">
        <f t="shared" si="16"/>
        <v>0.20125591929174388</v>
      </c>
      <c r="R15" s="334">
        <f t="shared" si="17"/>
        <v>1.6342392423306568E-2</v>
      </c>
      <c r="S15" s="334">
        <f t="shared" si="18"/>
        <v>8.5623841877702292E-2</v>
      </c>
      <c r="T15" s="335">
        <f t="shared" si="19"/>
        <v>0</v>
      </c>
      <c r="U15" s="67"/>
      <c r="V15" s="67"/>
    </row>
    <row r="16" spans="1:22" s="439" customFormat="1" ht="18.75" customHeight="1">
      <c r="A16" s="330" t="s">
        <v>765</v>
      </c>
      <c r="B16" s="209">
        <v>14295</v>
      </c>
      <c r="C16" s="209">
        <v>2006</v>
      </c>
      <c r="D16" s="209">
        <v>10762</v>
      </c>
      <c r="E16" s="209">
        <v>1529</v>
      </c>
      <c r="F16" s="209">
        <v>713</v>
      </c>
      <c r="G16" s="209">
        <v>7971</v>
      </c>
      <c r="H16" s="209">
        <v>693</v>
      </c>
      <c r="I16" s="209">
        <v>3520</v>
      </c>
      <c r="J16" s="209">
        <v>0</v>
      </c>
      <c r="K16" s="506">
        <f t="shared" si="10"/>
        <v>41489</v>
      </c>
      <c r="L16" s="334">
        <f t="shared" si="11"/>
        <v>0.34454915760804067</v>
      </c>
      <c r="M16" s="334">
        <f t="shared" si="12"/>
        <v>4.8350165104003473E-2</v>
      </c>
      <c r="N16" s="334">
        <f t="shared" si="13"/>
        <v>0.25939405625587503</v>
      </c>
      <c r="O16" s="334">
        <f t="shared" si="14"/>
        <v>3.6853141796620789E-2</v>
      </c>
      <c r="P16" s="334">
        <f t="shared" si="15"/>
        <v>1.7185278025500735E-2</v>
      </c>
      <c r="Q16" s="334">
        <f t="shared" si="16"/>
        <v>0.19212321338186025</v>
      </c>
      <c r="R16" s="334">
        <f t="shared" si="17"/>
        <v>1.6703222540914459E-2</v>
      </c>
      <c r="S16" s="334">
        <f t="shared" si="18"/>
        <v>8.4841765287184553E-2</v>
      </c>
      <c r="T16" s="335">
        <f t="shared" si="19"/>
        <v>0</v>
      </c>
      <c r="U16" s="67"/>
      <c r="V16" s="67"/>
    </row>
    <row r="17" spans="1:22" s="439" customFormat="1" ht="15.75">
      <c r="A17" s="269" t="s">
        <v>814</v>
      </c>
      <c r="B17" s="209">
        <v>16903</v>
      </c>
      <c r="C17" s="209">
        <v>2403</v>
      </c>
      <c r="D17" s="209">
        <v>10960</v>
      </c>
      <c r="E17" s="209">
        <v>1808</v>
      </c>
      <c r="F17" s="209">
        <v>722</v>
      </c>
      <c r="G17" s="209">
        <v>8122</v>
      </c>
      <c r="H17" s="209">
        <v>830</v>
      </c>
      <c r="I17" s="209">
        <v>3722</v>
      </c>
      <c r="J17" s="209">
        <v>0</v>
      </c>
      <c r="K17" s="506">
        <f t="shared" si="10"/>
        <v>45470</v>
      </c>
      <c r="L17" s="1659">
        <f>B17/K17</f>
        <v>0.37173960853309873</v>
      </c>
      <c r="M17" s="1659">
        <f>C17/K17</f>
        <v>5.2848031669232458E-2</v>
      </c>
      <c r="N17" s="1659">
        <f>D17/K17</f>
        <v>0.24103804706399823</v>
      </c>
      <c r="O17" s="1659">
        <f>E17/K17</f>
        <v>3.9762480756542776E-2</v>
      </c>
      <c r="P17" s="1659">
        <f>F17/K17</f>
        <v>1.5878601275566308E-2</v>
      </c>
      <c r="Q17" s="1659">
        <f>G17/K17</f>
        <v>0.17862326808884979</v>
      </c>
      <c r="R17" s="1659">
        <f>H17/K17</f>
        <v>1.8253793710138553E-2</v>
      </c>
      <c r="S17" s="1659">
        <f>I17/K17</f>
        <v>8.185616890257312E-2</v>
      </c>
      <c r="T17" s="1660">
        <f>J17/K17</f>
        <v>0</v>
      </c>
      <c r="U17" s="67"/>
      <c r="V17" s="67"/>
    </row>
    <row r="18" spans="1:22" s="439" customFormat="1" ht="15.75">
      <c r="A18" s="269" t="s">
        <v>869</v>
      </c>
      <c r="B18" s="209">
        <v>18434</v>
      </c>
      <c r="C18" s="209">
        <v>1949</v>
      </c>
      <c r="D18" s="209">
        <v>11829</v>
      </c>
      <c r="E18" s="209">
        <v>2244</v>
      </c>
      <c r="F18" s="209">
        <v>854</v>
      </c>
      <c r="G18" s="209">
        <v>8942</v>
      </c>
      <c r="H18" s="209">
        <v>824</v>
      </c>
      <c r="I18" s="209">
        <v>4072</v>
      </c>
      <c r="J18" s="209">
        <v>0</v>
      </c>
      <c r="K18" s="506">
        <f t="shared" si="10"/>
        <v>49148</v>
      </c>
      <c r="L18" s="1659">
        <f>B18/K18</f>
        <v>0.37507121347765932</v>
      </c>
      <c r="M18" s="1659">
        <f>C18/K18</f>
        <v>3.965573370228697E-2</v>
      </c>
      <c r="N18" s="1659">
        <f>D18/K18</f>
        <v>0.24068120778058111</v>
      </c>
      <c r="O18" s="1659">
        <f>E18/K18</f>
        <v>4.5658012533572066E-2</v>
      </c>
      <c r="P18" s="1659">
        <f>F18/K18</f>
        <v>1.7376088548872792E-2</v>
      </c>
      <c r="Q18" s="1659">
        <f>G18/K18</f>
        <v>0.1819402620655978</v>
      </c>
      <c r="R18" s="1659">
        <f>H18/K18</f>
        <v>1.676568731179295E-2</v>
      </c>
      <c r="S18" s="1659">
        <f>I18/K18</f>
        <v>8.2851794579637011E-2</v>
      </c>
      <c r="T18" s="1660">
        <f>J18/K18</f>
        <v>0</v>
      </c>
      <c r="U18" s="67"/>
      <c r="V18" s="67"/>
    </row>
    <row r="19" spans="1:22" s="439" customFormat="1" ht="15.75">
      <c r="A19" s="269" t="s">
        <v>1105</v>
      </c>
      <c r="B19" s="319">
        <v>13446</v>
      </c>
      <c r="C19" s="319">
        <v>1330</v>
      </c>
      <c r="D19" s="319">
        <v>7540</v>
      </c>
      <c r="E19" s="319">
        <v>1384</v>
      </c>
      <c r="F19" s="319">
        <v>1187</v>
      </c>
      <c r="G19" s="319">
        <v>4205</v>
      </c>
      <c r="H19" s="319">
        <v>717</v>
      </c>
      <c r="I19" s="319">
        <v>2808</v>
      </c>
      <c r="J19" s="209">
        <v>0</v>
      </c>
      <c r="K19" s="506">
        <f t="shared" si="10"/>
        <v>32617</v>
      </c>
      <c r="L19" s="1659">
        <f>B19/K19</f>
        <v>0.41223901646380723</v>
      </c>
      <c r="M19" s="1659">
        <f>C19/K19</f>
        <v>4.0776282306772542E-2</v>
      </c>
      <c r="N19" s="1659">
        <f>D19/K19</f>
        <v>0.23116779593463532</v>
      </c>
      <c r="O19" s="1659">
        <f>E19/K19</f>
        <v>4.243186068614526E-2</v>
      </c>
      <c r="P19" s="1659">
        <f>F19/K19</f>
        <v>3.6392065487322559E-2</v>
      </c>
      <c r="Q19" s="1659">
        <f>G19/K19</f>
        <v>0.12892050157893123</v>
      </c>
      <c r="R19" s="1659">
        <f>H19/K19</f>
        <v>2.1982401815004445E-2</v>
      </c>
      <c r="S19" s="1659">
        <f>I19/K19</f>
        <v>8.6090075727381421E-2</v>
      </c>
      <c r="T19" s="1660">
        <f>J19/K19</f>
        <v>0</v>
      </c>
    </row>
    <row r="20" spans="1:22" s="67" customFormat="1" ht="15.75">
      <c r="A20" s="329" t="s">
        <v>103</v>
      </c>
      <c r="B20" s="331">
        <f>SUM(B4:B19)</f>
        <v>154333</v>
      </c>
      <c r="C20" s="331">
        <f t="shared" ref="C20:J20" si="20">SUM(C4:C19)</f>
        <v>17054</v>
      </c>
      <c r="D20" s="331">
        <f t="shared" si="20"/>
        <v>103459</v>
      </c>
      <c r="E20" s="331">
        <f t="shared" si="20"/>
        <v>14139</v>
      </c>
      <c r="F20" s="331">
        <f t="shared" si="20"/>
        <v>7185</v>
      </c>
      <c r="G20" s="331">
        <f t="shared" si="20"/>
        <v>77898</v>
      </c>
      <c r="H20" s="331">
        <f t="shared" si="20"/>
        <v>6558</v>
      </c>
      <c r="I20" s="331">
        <f t="shared" si="20"/>
        <v>31381</v>
      </c>
      <c r="J20" s="331">
        <f t="shared" si="20"/>
        <v>0</v>
      </c>
      <c r="K20" s="750">
        <f>SUM(K4:K19)</f>
        <v>412007</v>
      </c>
      <c r="L20" s="332">
        <f t="shared" si="11"/>
        <v>0.3745882958299252</v>
      </c>
      <c r="M20" s="332">
        <f t="shared" si="2"/>
        <v>4.1392500612853662E-2</v>
      </c>
      <c r="N20" s="332">
        <f>D20/K20</f>
        <v>0.25110981124107112</v>
      </c>
      <c r="O20" s="332">
        <f t="shared" si="4"/>
        <v>3.4317378102799223E-2</v>
      </c>
      <c r="P20" s="332">
        <f t="shared" si="5"/>
        <v>1.7439024094250827E-2</v>
      </c>
      <c r="Q20" s="332">
        <f t="shared" si="6"/>
        <v>0.18906960318635363</v>
      </c>
      <c r="R20" s="332">
        <f t="shared" si="7"/>
        <v>1.5917205290201381E-2</v>
      </c>
      <c r="S20" s="332">
        <f t="shared" si="8"/>
        <v>7.6166181642544906E-2</v>
      </c>
      <c r="T20" s="333">
        <f t="shared" si="9"/>
        <v>0</v>
      </c>
    </row>
    <row r="21" spans="1:22" s="67" customFormat="1">
      <c r="K21" s="32"/>
    </row>
    <row r="22" spans="1:22" s="67" customFormat="1" ht="15.75">
      <c r="H22" s="121"/>
      <c r="K22" s="171"/>
    </row>
    <row r="23" spans="1:22" s="67" customFormat="1">
      <c r="K23" s="171"/>
    </row>
    <row r="24" spans="1:22" s="67" customFormat="1">
      <c r="K24" s="171">
        <f t="shared" ref="K24:K29" si="21">+(K7-K6)/K6</f>
        <v>0.2847612359550562</v>
      </c>
    </row>
    <row r="25" spans="1:22" s="67" customFormat="1">
      <c r="K25" s="171">
        <f t="shared" si="21"/>
        <v>0.33761501320943793</v>
      </c>
      <c r="L25" s="17"/>
    </row>
    <row r="26" spans="1:22" s="67" customFormat="1">
      <c r="K26" s="171">
        <f t="shared" si="21"/>
        <v>0.18885786283457059</v>
      </c>
      <c r="L26" s="17"/>
    </row>
    <row r="27" spans="1:22" s="67" customFormat="1">
      <c r="K27" s="171">
        <f t="shared" si="21"/>
        <v>0.29451191567369384</v>
      </c>
      <c r="L27" s="17"/>
    </row>
    <row r="28" spans="1:22" s="67" customFormat="1">
      <c r="K28" s="171">
        <f t="shared" si="21"/>
        <v>0.18104173120325706</v>
      </c>
      <c r="L28" s="17"/>
    </row>
    <row r="29" spans="1:22" s="67" customFormat="1">
      <c r="K29" s="171">
        <f t="shared" si="21"/>
        <v>7.2954136690647486E-2</v>
      </c>
      <c r="L29" s="17"/>
    </row>
    <row r="30" spans="1:22" s="67" customFormat="1">
      <c r="K30" s="171">
        <f>+(K13-K12)/K12</f>
        <v>8.3708748035620742E-2</v>
      </c>
      <c r="L30" s="17"/>
    </row>
    <row r="31" spans="1:22" s="67" customFormat="1">
      <c r="K31" s="171"/>
      <c r="L31" s="17"/>
    </row>
    <row r="32" spans="1:22" s="67" customFormat="1">
      <c r="K32" s="171">
        <f>AVERAGE(K22:K31)</f>
        <v>0.20620723480032627</v>
      </c>
      <c r="L32" s="17"/>
    </row>
    <row r="33" spans="3:22" s="67" customFormat="1">
      <c r="K33" s="171"/>
      <c r="L33" s="17"/>
    </row>
    <row r="34" spans="3:22" s="67" customFormat="1">
      <c r="K34" s="17"/>
      <c r="L34" s="17"/>
    </row>
    <row r="35" spans="3:22" s="67" customFormat="1">
      <c r="K35" s="17"/>
      <c r="L35" s="17"/>
    </row>
    <row r="36" spans="3:22" s="67" customFormat="1">
      <c r="K36" s="17"/>
      <c r="L36" s="17"/>
    </row>
    <row r="37" spans="3:22" s="67" customFormat="1">
      <c r="K37" s="17"/>
      <c r="L37" s="17"/>
    </row>
    <row r="38" spans="3:22" s="67" customFormat="1">
      <c r="K38" s="17"/>
      <c r="L38" s="17"/>
    </row>
    <row r="39" spans="3:22" s="67" customFormat="1">
      <c r="K39" s="17"/>
      <c r="L39" s="17"/>
    </row>
    <row r="40" spans="3:22" s="67" customFormat="1">
      <c r="K40" s="17"/>
      <c r="L40" s="17"/>
    </row>
    <row r="41" spans="3:22" s="67" customFormat="1"/>
    <row r="42" spans="3:22" s="67" customFormat="1"/>
    <row r="43" spans="3:22" s="67" customFormat="1" ht="15.75">
      <c r="C43" s="111"/>
      <c r="U43" s="32"/>
      <c r="V43" s="32"/>
    </row>
    <row r="44" spans="3:22" s="67" customFormat="1">
      <c r="U44" s="32"/>
      <c r="V44" s="32"/>
    </row>
    <row r="45" spans="3:22" s="67" customFormat="1">
      <c r="U45" s="32"/>
      <c r="V45" s="32"/>
    </row>
    <row r="46" spans="3:22" s="67" customFormat="1">
      <c r="U46" s="32"/>
      <c r="V46" s="32"/>
    </row>
    <row r="47" spans="3:22" s="67" customFormat="1">
      <c r="U47" s="32"/>
      <c r="V47" s="32"/>
    </row>
    <row r="48" spans="3:22" s="67" customFormat="1" ht="46.5" customHeight="1">
      <c r="U48" s="32"/>
      <c r="V48" s="32"/>
    </row>
    <row r="49" spans="21:22" s="67" customFormat="1" ht="54.75" customHeight="1">
      <c r="U49" s="32"/>
      <c r="V49" s="32"/>
    </row>
    <row r="50" spans="21:22" s="67" customFormat="1">
      <c r="U50" s="32"/>
      <c r="V50" s="32"/>
    </row>
    <row r="51" spans="21:22" s="67" customFormat="1">
      <c r="U51" s="32"/>
      <c r="V51"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R33" sqref="R33"/>
    </sheetView>
  </sheetViews>
  <sheetFormatPr baseColWidth="10" defaultColWidth="11.42578125" defaultRowHeight="15"/>
  <cols>
    <col min="1" max="1" width="33.7109375" style="32" customWidth="1"/>
    <col min="2" max="8" width="16.140625" style="1571" bestFit="1" customWidth="1"/>
    <col min="9" max="9" width="17" style="1571" customWidth="1"/>
    <col min="10" max="10" width="19.42578125" style="1571" customWidth="1"/>
    <col min="11" max="11" width="17.140625" style="153" customWidth="1"/>
    <col min="12" max="12" width="18.140625" style="153" customWidth="1"/>
    <col min="13" max="13" width="11.42578125" style="32"/>
    <col min="14" max="14" width="3.85546875" style="32" customWidth="1"/>
    <col min="15" max="16384" width="11.42578125" style="32"/>
  </cols>
  <sheetData>
    <row r="1" spans="1:14" s="67" customFormat="1" ht="78.75" customHeight="1">
      <c r="A1" s="2533"/>
      <c r="B1" s="2533"/>
      <c r="C1" s="2533"/>
      <c r="D1" s="2533"/>
      <c r="E1" s="2533"/>
      <c r="F1" s="2533"/>
      <c r="G1" s="2533"/>
      <c r="H1" s="2533"/>
      <c r="I1" s="2533"/>
      <c r="J1" s="2533"/>
      <c r="K1" s="2533"/>
      <c r="L1" s="2533"/>
      <c r="M1" s="2533"/>
    </row>
    <row r="2" spans="1:14" s="67" customFormat="1" ht="21.75" customHeight="1">
      <c r="A2" s="529"/>
      <c r="B2" s="1566"/>
      <c r="C2" s="1566"/>
      <c r="D2" s="1566"/>
      <c r="E2" s="1566"/>
      <c r="F2" s="1566"/>
      <c r="G2" s="1567"/>
      <c r="H2" s="1567"/>
      <c r="I2" s="1567"/>
      <c r="J2" s="1567"/>
      <c r="K2" s="1464"/>
      <c r="L2" s="1464"/>
    </row>
    <row r="3" spans="1:14" s="439" customFormat="1" ht="27" customHeight="1">
      <c r="A3" s="1127" t="s">
        <v>244</v>
      </c>
      <c r="B3" s="1414" t="s">
        <v>753</v>
      </c>
      <c r="C3" s="1414" t="s">
        <v>754</v>
      </c>
      <c r="D3" s="1414" t="s">
        <v>755</v>
      </c>
      <c r="E3" s="1414" t="s">
        <v>756</v>
      </c>
      <c r="F3" s="1414" t="s">
        <v>757</v>
      </c>
      <c r="G3" s="1414" t="s">
        <v>758</v>
      </c>
      <c r="H3" s="1414" t="s">
        <v>829</v>
      </c>
      <c r="I3" s="1414" t="s">
        <v>869</v>
      </c>
      <c r="J3" s="1933" t="s">
        <v>1105</v>
      </c>
      <c r="K3" s="1128" t="s">
        <v>103</v>
      </c>
      <c r="L3" s="1486" t="s">
        <v>524</v>
      </c>
    </row>
    <row r="4" spans="1:14" s="67" customFormat="1" ht="19.5" customHeight="1">
      <c r="A4" s="1129" t="s">
        <v>101</v>
      </c>
      <c r="B4" s="1661">
        <v>9181</v>
      </c>
      <c r="C4" s="1568">
        <v>8969</v>
      </c>
      <c r="D4" s="1568">
        <v>11062</v>
      </c>
      <c r="E4" s="1568">
        <v>13406</v>
      </c>
      <c r="F4" s="1568">
        <v>16300</v>
      </c>
      <c r="G4" s="1568">
        <v>20390</v>
      </c>
      <c r="H4" s="1568">
        <v>21576</v>
      </c>
      <c r="I4" s="1568">
        <v>12303</v>
      </c>
      <c r="J4" s="1568">
        <v>9509</v>
      </c>
      <c r="K4" s="1130">
        <f>SUM(B4:J4)</f>
        <v>122696</v>
      </c>
      <c r="L4" s="1484">
        <f>+K4/$K$36</f>
        <v>0.29780076552097418</v>
      </c>
      <c r="M4" s="142"/>
    </row>
    <row r="5" spans="1:14" s="67" customFormat="1" ht="18.75" customHeight="1">
      <c r="A5" s="1129" t="s">
        <v>218</v>
      </c>
      <c r="B5" s="1661">
        <v>12</v>
      </c>
      <c r="C5" s="1568">
        <v>2777</v>
      </c>
      <c r="D5" s="1568">
        <v>6856</v>
      </c>
      <c r="E5" s="1568">
        <v>10570</v>
      </c>
      <c r="F5" s="1568">
        <v>13342</v>
      </c>
      <c r="G5" s="1568">
        <v>16110</v>
      </c>
      <c r="H5" s="1568">
        <v>17001</v>
      </c>
      <c r="I5" s="1568">
        <v>8898</v>
      </c>
      <c r="J5" s="1568">
        <v>5845</v>
      </c>
      <c r="K5" s="1130">
        <f t="shared" ref="K5:K35" si="0">SUM(B5:J5)</f>
        <v>81411</v>
      </c>
      <c r="L5" s="1279">
        <f>+K5/$K$36</f>
        <v>0.19759615734684119</v>
      </c>
    </row>
    <row r="6" spans="1:14" s="67" customFormat="1" ht="18.75">
      <c r="A6" s="1129" t="s">
        <v>102</v>
      </c>
      <c r="B6" s="1661">
        <v>14</v>
      </c>
      <c r="C6" s="1568">
        <v>1502</v>
      </c>
      <c r="D6" s="1568">
        <v>1074</v>
      </c>
      <c r="E6" s="1568">
        <v>2541</v>
      </c>
      <c r="F6" s="1568">
        <v>2638</v>
      </c>
      <c r="G6" s="1568">
        <v>3250</v>
      </c>
      <c r="H6" s="1568">
        <v>9035</v>
      </c>
      <c r="I6" s="1568">
        <v>5790</v>
      </c>
      <c r="J6" s="1568">
        <v>3688</v>
      </c>
      <c r="K6" s="1130">
        <f t="shared" si="0"/>
        <v>29532</v>
      </c>
      <c r="L6" s="1279">
        <f t="shared" ref="L6:L35" si="1">+K6/$K$36</f>
        <v>7.1678393813697339E-2</v>
      </c>
    </row>
    <row r="7" spans="1:14" s="67" customFormat="1" ht="18.75">
      <c r="A7" s="1129" t="s">
        <v>369</v>
      </c>
      <c r="B7" s="1661">
        <v>12</v>
      </c>
      <c r="C7" s="1568">
        <v>1680</v>
      </c>
      <c r="D7" s="1568">
        <v>3525</v>
      </c>
      <c r="E7" s="1568">
        <v>5821</v>
      </c>
      <c r="F7" s="1568">
        <v>6479</v>
      </c>
      <c r="G7" s="1568">
        <v>7834</v>
      </c>
      <c r="H7" s="1568">
        <v>7810</v>
      </c>
      <c r="I7" s="1568">
        <v>4628</v>
      </c>
      <c r="J7" s="1568">
        <v>1573</v>
      </c>
      <c r="K7" s="1130">
        <f t="shared" si="0"/>
        <v>39362</v>
      </c>
      <c r="L7" s="1279">
        <f t="shared" si="1"/>
        <v>9.5537211746402367E-2</v>
      </c>
      <c r="N7" s="439"/>
    </row>
    <row r="8" spans="1:14" s="67" customFormat="1" ht="18.75">
      <c r="A8" s="1129" t="s">
        <v>234</v>
      </c>
      <c r="B8" s="1661">
        <v>10</v>
      </c>
      <c r="C8" s="1568">
        <v>1179</v>
      </c>
      <c r="D8" s="1568">
        <v>2078</v>
      </c>
      <c r="E8" s="1568">
        <v>3458</v>
      </c>
      <c r="F8" s="1568">
        <v>3565</v>
      </c>
      <c r="G8" s="1568">
        <v>4223</v>
      </c>
      <c r="H8" s="1568">
        <v>5248</v>
      </c>
      <c r="I8" s="1568">
        <v>2657</v>
      </c>
      <c r="J8" s="1568">
        <v>1538</v>
      </c>
      <c r="K8" s="1130">
        <f t="shared" si="0"/>
        <v>23956</v>
      </c>
      <c r="L8" s="1279">
        <f t="shared" si="1"/>
        <v>5.8144643173538312E-2</v>
      </c>
    </row>
    <row r="9" spans="1:14" s="67" customFormat="1" ht="18.75">
      <c r="A9" s="1129" t="s">
        <v>226</v>
      </c>
      <c r="B9" s="1661">
        <v>4</v>
      </c>
      <c r="C9" s="1568">
        <v>774</v>
      </c>
      <c r="D9" s="1568">
        <v>1668</v>
      </c>
      <c r="E9" s="1568">
        <v>2005</v>
      </c>
      <c r="F9" s="1568">
        <v>2128</v>
      </c>
      <c r="G9" s="1568">
        <v>2518</v>
      </c>
      <c r="H9" s="1568">
        <v>2871</v>
      </c>
      <c r="I9" s="1568">
        <v>1717</v>
      </c>
      <c r="J9" s="1568">
        <v>965</v>
      </c>
      <c r="K9" s="1130">
        <f t="shared" si="0"/>
        <v>14650</v>
      </c>
      <c r="L9" s="1279">
        <f t="shared" si="1"/>
        <v>3.5557648292383379E-2</v>
      </c>
    </row>
    <row r="10" spans="1:14" s="67" customFormat="1" ht="18.75">
      <c r="A10" s="1129" t="s">
        <v>223</v>
      </c>
      <c r="B10" s="1661">
        <v>10</v>
      </c>
      <c r="C10" s="1568">
        <v>660</v>
      </c>
      <c r="D10" s="1568">
        <v>863</v>
      </c>
      <c r="E10" s="1568">
        <v>1451</v>
      </c>
      <c r="F10" s="1568">
        <v>1868</v>
      </c>
      <c r="G10" s="1568">
        <v>2375</v>
      </c>
      <c r="H10" s="1568">
        <v>3077</v>
      </c>
      <c r="I10" s="1568">
        <v>1392</v>
      </c>
      <c r="J10" s="1568">
        <v>968</v>
      </c>
      <c r="K10" s="1130">
        <f t="shared" si="0"/>
        <v>12664</v>
      </c>
      <c r="L10" s="1279">
        <f t="shared" si="1"/>
        <v>3.0737341841279395E-2</v>
      </c>
    </row>
    <row r="11" spans="1:14" s="67" customFormat="1" ht="18.75">
      <c r="A11" s="1129" t="s">
        <v>220</v>
      </c>
      <c r="B11" s="1661">
        <v>3</v>
      </c>
      <c r="C11" s="1568">
        <v>544</v>
      </c>
      <c r="D11" s="1568">
        <v>994</v>
      </c>
      <c r="E11" s="1568">
        <v>1442</v>
      </c>
      <c r="F11" s="1568">
        <v>1711</v>
      </c>
      <c r="G11" s="1568">
        <v>2310</v>
      </c>
      <c r="H11" s="1568">
        <v>2369</v>
      </c>
      <c r="I11" s="1568">
        <v>1372</v>
      </c>
      <c r="J11" s="1568">
        <v>957</v>
      </c>
      <c r="K11" s="1130">
        <f t="shared" si="0"/>
        <v>11702</v>
      </c>
      <c r="L11" s="1279">
        <f t="shared" si="1"/>
        <v>2.8402430055800024E-2</v>
      </c>
    </row>
    <row r="12" spans="1:14" s="67" customFormat="1" ht="18.75">
      <c r="A12" s="1129" t="s">
        <v>237</v>
      </c>
      <c r="B12" s="1661">
        <v>1</v>
      </c>
      <c r="C12" s="1568">
        <v>61</v>
      </c>
      <c r="D12" s="1568">
        <v>188</v>
      </c>
      <c r="E12" s="1568">
        <v>709</v>
      </c>
      <c r="F12" s="1568">
        <v>1280</v>
      </c>
      <c r="G12" s="1568">
        <v>1365</v>
      </c>
      <c r="H12" s="1568">
        <v>1844</v>
      </c>
      <c r="I12" s="1568">
        <v>1214</v>
      </c>
      <c r="J12" s="1568">
        <v>897</v>
      </c>
      <c r="K12" s="1130">
        <f t="shared" si="0"/>
        <v>7559</v>
      </c>
      <c r="L12" s="1279">
        <f t="shared" si="1"/>
        <v>1.8346775661578565E-2</v>
      </c>
    </row>
    <row r="13" spans="1:14" s="67" customFormat="1" ht="18.75">
      <c r="A13" s="1129" t="s">
        <v>233</v>
      </c>
      <c r="B13" s="1661">
        <v>1</v>
      </c>
      <c r="C13" s="1568">
        <v>342</v>
      </c>
      <c r="D13" s="1568">
        <v>644</v>
      </c>
      <c r="E13" s="1568">
        <v>1122</v>
      </c>
      <c r="F13" s="1568">
        <v>1532</v>
      </c>
      <c r="G13" s="1568">
        <v>1867</v>
      </c>
      <c r="H13" s="1568">
        <v>2016</v>
      </c>
      <c r="I13" s="1568">
        <v>1167</v>
      </c>
      <c r="J13" s="1568">
        <v>887</v>
      </c>
      <c r="K13" s="1130">
        <f t="shared" si="0"/>
        <v>9578</v>
      </c>
      <c r="L13" s="1279">
        <f t="shared" si="1"/>
        <v>2.3247177839211468E-2</v>
      </c>
    </row>
    <row r="14" spans="1:14" s="67" customFormat="1" ht="18.75">
      <c r="A14" s="1129" t="s">
        <v>239</v>
      </c>
      <c r="B14" s="1661">
        <v>2</v>
      </c>
      <c r="C14" s="1568">
        <v>189</v>
      </c>
      <c r="D14" s="1568">
        <v>341</v>
      </c>
      <c r="E14" s="1568">
        <v>753</v>
      </c>
      <c r="F14" s="1568">
        <v>890</v>
      </c>
      <c r="G14" s="1568">
        <v>1178</v>
      </c>
      <c r="H14" s="1568">
        <v>1531</v>
      </c>
      <c r="I14" s="1568">
        <v>1070</v>
      </c>
      <c r="J14" s="1568">
        <v>732</v>
      </c>
      <c r="K14" s="1130">
        <f t="shared" si="0"/>
        <v>6686</v>
      </c>
      <c r="L14" s="1279">
        <f t="shared" si="1"/>
        <v>1.6227879623404457E-2</v>
      </c>
    </row>
    <row r="15" spans="1:14" s="67" customFormat="1" ht="18.75">
      <c r="A15" s="1131" t="s">
        <v>216</v>
      </c>
      <c r="B15" s="1661">
        <v>0</v>
      </c>
      <c r="C15" s="1568">
        <v>90</v>
      </c>
      <c r="D15" s="1568">
        <v>364</v>
      </c>
      <c r="E15" s="1568">
        <v>640</v>
      </c>
      <c r="F15" s="1568">
        <v>1063</v>
      </c>
      <c r="G15" s="1568">
        <v>1666</v>
      </c>
      <c r="H15" s="1568">
        <v>1986</v>
      </c>
      <c r="I15" s="1568">
        <v>993</v>
      </c>
      <c r="J15" s="1568">
        <v>730</v>
      </c>
      <c r="K15" s="1130">
        <f t="shared" si="0"/>
        <v>7532</v>
      </c>
      <c r="L15" s="1279">
        <f t="shared" si="1"/>
        <v>1.8281242794418541E-2</v>
      </c>
    </row>
    <row r="16" spans="1:14" s="67" customFormat="1" ht="18.75">
      <c r="A16" s="1129" t="s">
        <v>231</v>
      </c>
      <c r="B16" s="1661">
        <v>5</v>
      </c>
      <c r="C16" s="1568">
        <v>111</v>
      </c>
      <c r="D16" s="1568">
        <v>490</v>
      </c>
      <c r="E16" s="1568">
        <v>700</v>
      </c>
      <c r="F16" s="1568">
        <v>772</v>
      </c>
      <c r="G16" s="1568">
        <v>828</v>
      </c>
      <c r="H16" s="1568">
        <v>1049</v>
      </c>
      <c r="I16" s="1568">
        <v>663</v>
      </c>
      <c r="J16" s="1568">
        <v>699</v>
      </c>
      <c r="K16" s="1130">
        <f t="shared" si="0"/>
        <v>5317</v>
      </c>
      <c r="L16" s="1279">
        <f t="shared" si="1"/>
        <v>1.2905120544068427E-2</v>
      </c>
    </row>
    <row r="17" spans="1:14" s="67" customFormat="1" ht="18.75">
      <c r="A17" s="1129" t="s">
        <v>241</v>
      </c>
      <c r="B17" s="1661">
        <v>0</v>
      </c>
      <c r="C17" s="1568">
        <v>76</v>
      </c>
      <c r="D17" s="1568">
        <v>249</v>
      </c>
      <c r="E17" s="1568">
        <v>538</v>
      </c>
      <c r="F17" s="1568">
        <v>657</v>
      </c>
      <c r="G17" s="1568">
        <v>542</v>
      </c>
      <c r="H17" s="1568">
        <v>961</v>
      </c>
      <c r="I17" s="1568">
        <v>552</v>
      </c>
      <c r="J17" s="1568">
        <v>476</v>
      </c>
      <c r="K17" s="1130">
        <f t="shared" si="0"/>
        <v>4051</v>
      </c>
      <c r="L17" s="1279">
        <f t="shared" si="1"/>
        <v>9.8323572172317464E-3</v>
      </c>
    </row>
    <row r="18" spans="1:14" s="67" customFormat="1" ht="18.75">
      <c r="A18" s="1129" t="s">
        <v>232</v>
      </c>
      <c r="B18" s="1661">
        <v>0</v>
      </c>
      <c r="C18" s="1568">
        <v>51</v>
      </c>
      <c r="D18" s="1568">
        <v>304</v>
      </c>
      <c r="E18" s="1568">
        <v>384</v>
      </c>
      <c r="F18" s="1568">
        <v>412</v>
      </c>
      <c r="G18" s="1568">
        <v>609</v>
      </c>
      <c r="H18" s="1568">
        <v>761</v>
      </c>
      <c r="I18" s="1568">
        <v>518</v>
      </c>
      <c r="J18" s="1568">
        <v>343</v>
      </c>
      <c r="K18" s="1130">
        <f t="shared" si="0"/>
        <v>3382</v>
      </c>
      <c r="L18" s="1279">
        <f t="shared" si="1"/>
        <v>8.2085983976000407E-3</v>
      </c>
    </row>
    <row r="19" spans="1:14" s="67" customFormat="1" ht="18.75">
      <c r="A19" s="1129" t="s">
        <v>227</v>
      </c>
      <c r="B19" s="1661">
        <v>1</v>
      </c>
      <c r="C19" s="1568">
        <v>52</v>
      </c>
      <c r="D19" s="1568">
        <v>126</v>
      </c>
      <c r="E19" s="1568">
        <v>437</v>
      </c>
      <c r="F19" s="1568">
        <v>624</v>
      </c>
      <c r="G19" s="1568">
        <v>888</v>
      </c>
      <c r="H19" s="1568">
        <v>1255</v>
      </c>
      <c r="I19" s="1568">
        <v>493</v>
      </c>
      <c r="J19" s="1568">
        <v>324</v>
      </c>
      <c r="K19" s="1130">
        <f t="shared" si="0"/>
        <v>4200</v>
      </c>
      <c r="L19" s="1279">
        <f t="shared" si="1"/>
        <v>1.0194001558225953E-2</v>
      </c>
    </row>
    <row r="20" spans="1:14" s="67" customFormat="1" ht="18.75">
      <c r="A20" s="1129" t="s">
        <v>219</v>
      </c>
      <c r="B20" s="1661">
        <v>1</v>
      </c>
      <c r="C20" s="1568">
        <v>47</v>
      </c>
      <c r="D20" s="1568">
        <v>161</v>
      </c>
      <c r="E20" s="1568">
        <v>368</v>
      </c>
      <c r="F20" s="1568">
        <v>457</v>
      </c>
      <c r="G20" s="1568">
        <v>586</v>
      </c>
      <c r="H20" s="1568">
        <v>538</v>
      </c>
      <c r="I20" s="1568">
        <v>414</v>
      </c>
      <c r="J20" s="1568">
        <v>303</v>
      </c>
      <c r="K20" s="1130">
        <f t="shared" si="0"/>
        <v>2875</v>
      </c>
      <c r="L20" s="1279">
        <f t="shared" si="1"/>
        <v>6.978036780928479E-3</v>
      </c>
    </row>
    <row r="21" spans="1:14" s="67" customFormat="1" ht="18.75">
      <c r="A21" s="1129" t="s">
        <v>224</v>
      </c>
      <c r="B21" s="1661">
        <v>0</v>
      </c>
      <c r="C21" s="1568">
        <v>29</v>
      </c>
      <c r="D21" s="1568">
        <v>39</v>
      </c>
      <c r="E21" s="1568">
        <v>258</v>
      </c>
      <c r="F21" s="1568">
        <v>277</v>
      </c>
      <c r="G21" s="1568">
        <v>412</v>
      </c>
      <c r="H21" s="1568">
        <v>545</v>
      </c>
      <c r="I21" s="1568">
        <v>372</v>
      </c>
      <c r="J21" s="1568">
        <v>249</v>
      </c>
      <c r="K21" s="1130">
        <f t="shared" si="0"/>
        <v>2181</v>
      </c>
      <c r="L21" s="1279">
        <f t="shared" si="1"/>
        <v>5.2935993805930479E-3</v>
      </c>
    </row>
    <row r="22" spans="1:14" s="67" customFormat="1" ht="18.75">
      <c r="A22" s="1129" t="s">
        <v>230</v>
      </c>
      <c r="B22" s="1661">
        <v>1</v>
      </c>
      <c r="C22" s="1568">
        <v>17</v>
      </c>
      <c r="D22" s="1568">
        <v>62</v>
      </c>
      <c r="E22" s="1568">
        <v>120</v>
      </c>
      <c r="F22" s="1568">
        <v>252</v>
      </c>
      <c r="G22" s="1568">
        <v>476</v>
      </c>
      <c r="H22" s="1568">
        <v>605</v>
      </c>
      <c r="I22" s="1568">
        <v>341</v>
      </c>
      <c r="J22" s="1568">
        <v>235</v>
      </c>
      <c r="K22" s="1130">
        <f t="shared" si="0"/>
        <v>2109</v>
      </c>
      <c r="L22" s="1279">
        <f t="shared" si="1"/>
        <v>5.1188450681663175E-3</v>
      </c>
    </row>
    <row r="23" spans="1:14" s="67" customFormat="1" ht="18.75">
      <c r="A23" s="1129" t="s">
        <v>229</v>
      </c>
      <c r="B23" s="1661">
        <v>0</v>
      </c>
      <c r="C23" s="1568">
        <v>17</v>
      </c>
      <c r="D23" s="1568">
        <v>88</v>
      </c>
      <c r="E23" s="1568">
        <v>254</v>
      </c>
      <c r="F23" s="1568">
        <v>489</v>
      </c>
      <c r="G23" s="1568">
        <v>606</v>
      </c>
      <c r="H23" s="1568">
        <v>800</v>
      </c>
      <c r="I23" s="1568">
        <v>321</v>
      </c>
      <c r="J23" s="1568">
        <v>228</v>
      </c>
      <c r="K23" s="1130">
        <f t="shared" si="0"/>
        <v>2803</v>
      </c>
      <c r="L23" s="1279">
        <f t="shared" si="1"/>
        <v>6.8032824685017486E-3</v>
      </c>
    </row>
    <row r="24" spans="1:14" s="67" customFormat="1" ht="18.75">
      <c r="A24" s="1129" t="s">
        <v>221</v>
      </c>
      <c r="B24" s="1661">
        <v>3</v>
      </c>
      <c r="C24" s="1568">
        <v>60</v>
      </c>
      <c r="D24" s="1568">
        <v>196</v>
      </c>
      <c r="E24" s="1568">
        <v>424</v>
      </c>
      <c r="F24" s="1568">
        <v>442</v>
      </c>
      <c r="G24" s="1568">
        <v>544</v>
      </c>
      <c r="H24" s="1568">
        <v>712</v>
      </c>
      <c r="I24" s="1568">
        <v>292</v>
      </c>
      <c r="J24" s="1568">
        <v>252</v>
      </c>
      <c r="K24" s="1130">
        <f t="shared" si="0"/>
        <v>2925</v>
      </c>
      <c r="L24" s="1279">
        <f t="shared" si="1"/>
        <v>7.0993939423359314E-3</v>
      </c>
    </row>
    <row r="25" spans="1:14" s="67" customFormat="1" ht="18.75">
      <c r="A25" s="1129" t="s">
        <v>225</v>
      </c>
      <c r="B25" s="1661">
        <v>0</v>
      </c>
      <c r="C25" s="1568">
        <v>11</v>
      </c>
      <c r="D25" s="1568">
        <v>52</v>
      </c>
      <c r="E25" s="1568">
        <v>211</v>
      </c>
      <c r="F25" s="1568">
        <v>357</v>
      </c>
      <c r="G25" s="1568">
        <v>413</v>
      </c>
      <c r="H25" s="1568">
        <v>499</v>
      </c>
      <c r="I25" s="1568">
        <v>286</v>
      </c>
      <c r="J25" s="1568">
        <v>188</v>
      </c>
      <c r="K25" s="1130">
        <f t="shared" si="0"/>
        <v>2017</v>
      </c>
      <c r="L25" s="1279">
        <f t="shared" si="1"/>
        <v>4.8955478911766066E-3</v>
      </c>
    </row>
    <row r="26" spans="1:14" s="67" customFormat="1" ht="18.75">
      <c r="A26" s="1129" t="s">
        <v>217</v>
      </c>
      <c r="B26" s="1661">
        <v>1</v>
      </c>
      <c r="C26" s="1568">
        <v>44</v>
      </c>
      <c r="D26" s="1568">
        <v>147</v>
      </c>
      <c r="E26" s="1568">
        <v>256</v>
      </c>
      <c r="F26" s="1568">
        <v>280</v>
      </c>
      <c r="G26" s="1568">
        <v>293</v>
      </c>
      <c r="H26" s="1568">
        <v>333</v>
      </c>
      <c r="I26" s="1568">
        <v>284</v>
      </c>
      <c r="J26" s="1568">
        <v>147</v>
      </c>
      <c r="K26" s="1130">
        <f t="shared" si="0"/>
        <v>1785</v>
      </c>
      <c r="L26" s="1279">
        <f t="shared" si="1"/>
        <v>4.3324506622460296E-3</v>
      </c>
    </row>
    <row r="27" spans="1:14" s="67" customFormat="1" ht="18.75">
      <c r="A27" s="1129" t="s">
        <v>243</v>
      </c>
      <c r="B27" s="1661">
        <v>2</v>
      </c>
      <c r="C27" s="1568">
        <v>48</v>
      </c>
      <c r="D27" s="1568">
        <v>173</v>
      </c>
      <c r="E27" s="1568">
        <v>282</v>
      </c>
      <c r="F27" s="1568">
        <v>305</v>
      </c>
      <c r="G27" s="1568">
        <v>409</v>
      </c>
      <c r="H27" s="1568">
        <v>431</v>
      </c>
      <c r="I27" s="1568">
        <v>279</v>
      </c>
      <c r="J27" s="1568">
        <v>182</v>
      </c>
      <c r="K27" s="1130">
        <f t="shared" si="0"/>
        <v>2111</v>
      </c>
      <c r="L27" s="1279">
        <f t="shared" si="1"/>
        <v>5.1236993546226158E-3</v>
      </c>
    </row>
    <row r="28" spans="1:14" s="67" customFormat="1" ht="18.75">
      <c r="A28" s="1129" t="s">
        <v>240</v>
      </c>
      <c r="B28" s="1661">
        <v>0</v>
      </c>
      <c r="C28" s="1568">
        <v>4</v>
      </c>
      <c r="D28" s="1568">
        <v>90</v>
      </c>
      <c r="E28" s="1568">
        <v>192</v>
      </c>
      <c r="F28" s="1568">
        <v>291</v>
      </c>
      <c r="G28" s="1568">
        <v>329</v>
      </c>
      <c r="H28" s="1568">
        <v>516</v>
      </c>
      <c r="I28" s="1568">
        <v>246</v>
      </c>
      <c r="J28" s="1568">
        <v>146</v>
      </c>
      <c r="K28" s="1130">
        <f t="shared" si="0"/>
        <v>1814</v>
      </c>
      <c r="L28" s="1279">
        <f t="shared" si="1"/>
        <v>4.4028378158623522E-3</v>
      </c>
    </row>
    <row r="29" spans="1:14" s="67" customFormat="1" ht="18.75">
      <c r="A29" s="1129" t="s">
        <v>351</v>
      </c>
      <c r="B29" s="1661">
        <v>0</v>
      </c>
      <c r="C29" s="1568">
        <v>8</v>
      </c>
      <c r="D29" s="1568">
        <v>24</v>
      </c>
      <c r="E29" s="1568">
        <v>132</v>
      </c>
      <c r="F29" s="1568">
        <v>188</v>
      </c>
      <c r="G29" s="1568">
        <v>273</v>
      </c>
      <c r="H29" s="1568">
        <v>379</v>
      </c>
      <c r="I29" s="1568">
        <v>235</v>
      </c>
      <c r="J29" s="1568">
        <v>139</v>
      </c>
      <c r="K29" s="1130">
        <f t="shared" si="0"/>
        <v>1378</v>
      </c>
      <c r="L29" s="1279">
        <f t="shared" si="1"/>
        <v>3.3446033683893722E-3</v>
      </c>
      <c r="N29" s="439"/>
    </row>
    <row r="30" spans="1:14" s="67" customFormat="1" ht="18.75">
      <c r="A30" s="1129" t="s">
        <v>236</v>
      </c>
      <c r="B30" s="1661">
        <v>0</v>
      </c>
      <c r="C30" s="1568">
        <v>107</v>
      </c>
      <c r="D30" s="1568">
        <v>136</v>
      </c>
      <c r="E30" s="1568">
        <v>271</v>
      </c>
      <c r="F30" s="1568">
        <v>423</v>
      </c>
      <c r="G30" s="1568">
        <v>484</v>
      </c>
      <c r="H30" s="1568">
        <v>540</v>
      </c>
      <c r="I30" s="1568">
        <v>221</v>
      </c>
      <c r="J30" s="1568">
        <v>119</v>
      </c>
      <c r="K30" s="1130">
        <f t="shared" si="0"/>
        <v>2301</v>
      </c>
      <c r="L30" s="1279">
        <f t="shared" si="1"/>
        <v>5.5848565679709325E-3</v>
      </c>
    </row>
    <row r="31" spans="1:14" s="67" customFormat="1" ht="18.75">
      <c r="A31" s="1129" t="s">
        <v>242</v>
      </c>
      <c r="B31" s="1661">
        <v>0</v>
      </c>
      <c r="C31" s="1568">
        <v>6</v>
      </c>
      <c r="D31" s="1568">
        <v>17</v>
      </c>
      <c r="E31" s="1568">
        <v>74</v>
      </c>
      <c r="F31" s="1568">
        <v>146</v>
      </c>
      <c r="G31" s="1568">
        <v>153</v>
      </c>
      <c r="H31" s="1568">
        <v>207</v>
      </c>
      <c r="I31" s="1568">
        <v>131</v>
      </c>
      <c r="J31" s="1568">
        <v>105</v>
      </c>
      <c r="K31" s="1130">
        <f t="shared" si="0"/>
        <v>839</v>
      </c>
      <c r="L31" s="1279">
        <f t="shared" si="1"/>
        <v>2.0363731684170413E-3</v>
      </c>
    </row>
    <row r="32" spans="1:14" s="67" customFormat="1" ht="18.75" customHeight="1">
      <c r="A32" s="1129" t="s">
        <v>228</v>
      </c>
      <c r="B32" s="1661">
        <v>2</v>
      </c>
      <c r="C32" s="1568">
        <v>28</v>
      </c>
      <c r="D32" s="1568">
        <v>59</v>
      </c>
      <c r="E32" s="1568">
        <v>307</v>
      </c>
      <c r="F32" s="1568">
        <v>291</v>
      </c>
      <c r="G32" s="1568">
        <v>87</v>
      </c>
      <c r="H32" s="1568">
        <v>124</v>
      </c>
      <c r="I32" s="1568">
        <v>117</v>
      </c>
      <c r="J32" s="1568">
        <v>68</v>
      </c>
      <c r="K32" s="1130">
        <f t="shared" si="0"/>
        <v>1083</v>
      </c>
      <c r="L32" s="1279">
        <f t="shared" si="1"/>
        <v>2.6285961160854064E-3</v>
      </c>
    </row>
    <row r="33" spans="1:14" s="67" customFormat="1" ht="18.75" customHeight="1">
      <c r="A33" s="1129" t="s">
        <v>222</v>
      </c>
      <c r="B33" s="1661">
        <v>0</v>
      </c>
      <c r="C33" s="1568">
        <v>5</v>
      </c>
      <c r="D33" s="1568">
        <v>1</v>
      </c>
      <c r="E33" s="1568">
        <v>3</v>
      </c>
      <c r="F33" s="1568">
        <v>2</v>
      </c>
      <c r="G33" s="1568">
        <v>2</v>
      </c>
      <c r="H33" s="1568">
        <v>74</v>
      </c>
      <c r="I33" s="1568">
        <v>64</v>
      </c>
      <c r="J33" s="1568">
        <v>59</v>
      </c>
      <c r="K33" s="1130">
        <f t="shared" si="0"/>
        <v>210</v>
      </c>
      <c r="L33" s="1279">
        <f t="shared" si="1"/>
        <v>5.0970007791129761E-4</v>
      </c>
    </row>
    <row r="34" spans="1:14" s="439" customFormat="1" ht="18.75">
      <c r="A34" s="1129" t="s">
        <v>238</v>
      </c>
      <c r="B34" s="1661">
        <v>0</v>
      </c>
      <c r="C34" s="1568">
        <v>28</v>
      </c>
      <c r="D34" s="1568">
        <v>26</v>
      </c>
      <c r="E34" s="1568">
        <v>69</v>
      </c>
      <c r="F34" s="1568">
        <v>89</v>
      </c>
      <c r="G34" s="1568">
        <v>159</v>
      </c>
      <c r="H34" s="1568">
        <v>123</v>
      </c>
      <c r="I34" s="1568">
        <v>64</v>
      </c>
      <c r="J34" s="1568">
        <v>34</v>
      </c>
      <c r="K34" s="1130">
        <f t="shared" si="0"/>
        <v>592</v>
      </c>
      <c r="L34" s="1279">
        <f t="shared" si="1"/>
        <v>1.4368687910642295E-3</v>
      </c>
      <c r="N34" s="67"/>
    </row>
    <row r="35" spans="1:14" s="439" customFormat="1" ht="18.75">
      <c r="A35" s="1129" t="s">
        <v>235</v>
      </c>
      <c r="B35" s="1661">
        <v>0</v>
      </c>
      <c r="C35" s="1568">
        <v>5</v>
      </c>
      <c r="D35" s="1568">
        <v>42</v>
      </c>
      <c r="E35" s="1568">
        <v>87</v>
      </c>
      <c r="F35" s="1568">
        <v>117</v>
      </c>
      <c r="G35" s="1568">
        <v>226</v>
      </c>
      <c r="H35" s="1568">
        <v>143</v>
      </c>
      <c r="I35" s="1568">
        <v>54</v>
      </c>
      <c r="J35" s="1568">
        <v>32</v>
      </c>
      <c r="K35" s="1130">
        <f t="shared" si="0"/>
        <v>706</v>
      </c>
      <c r="L35" s="1279">
        <f t="shared" si="1"/>
        <v>1.7135631190732196E-3</v>
      </c>
      <c r="N35" s="67"/>
    </row>
    <row r="36" spans="1:14" s="67" customFormat="1" ht="18.75">
      <c r="A36" s="1132" t="s">
        <v>2</v>
      </c>
      <c r="B36" s="1569">
        <f t="shared" ref="B36:G36" si="2">SUM(B4:B35)</f>
        <v>9266</v>
      </c>
      <c r="C36" s="1569">
        <f t="shared" si="2"/>
        <v>19521</v>
      </c>
      <c r="D36" s="1569">
        <f t="shared" si="2"/>
        <v>32139</v>
      </c>
      <c r="E36" s="1569">
        <f t="shared" si="2"/>
        <v>49285</v>
      </c>
      <c r="F36" s="1569">
        <f t="shared" si="2"/>
        <v>59667</v>
      </c>
      <c r="G36" s="1569">
        <f t="shared" si="2"/>
        <v>73405</v>
      </c>
      <c r="H36" s="1569">
        <f>SUM(H4:H35)</f>
        <v>86959</v>
      </c>
      <c r="I36" s="1570">
        <f>SUM(I4:I35)</f>
        <v>49148</v>
      </c>
      <c r="J36" s="1570">
        <f>SUM(J4:J35)</f>
        <v>32617</v>
      </c>
      <c r="K36" s="1485">
        <f>SUM(B36:J36)</f>
        <v>412007</v>
      </c>
      <c r="L36" s="1420">
        <f>SUM(L4:L35)</f>
        <v>1</v>
      </c>
    </row>
    <row r="37" spans="1:14" s="67" customFormat="1">
      <c r="B37" s="1567"/>
      <c r="C37" s="1567"/>
      <c r="D37" s="1567"/>
      <c r="E37" s="1567"/>
      <c r="F37" s="1567"/>
      <c r="G37" s="1567"/>
      <c r="H37" s="1567"/>
      <c r="I37" s="1567"/>
      <c r="J37" s="1567"/>
      <c r="K37" s="1464"/>
      <c r="L37" s="1464"/>
      <c r="M37" s="439"/>
    </row>
    <row r="38" spans="1:14" s="67" customFormat="1" ht="21" customHeight="1">
      <c r="B38" s="1567"/>
      <c r="C38" s="1567"/>
      <c r="D38" s="1567"/>
      <c r="E38" s="1567"/>
      <c r="F38" s="1567"/>
      <c r="G38" s="1567"/>
      <c r="H38" s="1567"/>
      <c r="I38" s="1567"/>
      <c r="J38" s="1567"/>
      <c r="K38" s="1464"/>
      <c r="L38" s="1464"/>
    </row>
    <row r="39" spans="1:14" s="67" customFormat="1">
      <c r="B39" s="1567"/>
      <c r="C39" s="1567"/>
      <c r="D39" s="1567"/>
      <c r="E39" s="1567"/>
      <c r="F39" s="1567"/>
      <c r="G39" s="1567"/>
      <c r="H39" s="1567"/>
      <c r="I39" s="1567"/>
      <c r="J39" s="1567"/>
      <c r="K39" s="1464"/>
      <c r="L39" s="1464"/>
    </row>
    <row r="40" spans="1:14" s="67" customFormat="1">
      <c r="B40" s="1567"/>
      <c r="C40" s="1567"/>
      <c r="D40" s="1567"/>
      <c r="E40" s="1567"/>
      <c r="F40" s="1567"/>
      <c r="G40" s="1567"/>
      <c r="H40" s="1567"/>
      <c r="I40" s="1567"/>
      <c r="J40" s="1567"/>
      <c r="K40" s="1464"/>
      <c r="L40" s="1464"/>
    </row>
    <row r="41" spans="1:14" s="67" customFormat="1" ht="21" customHeight="1">
      <c r="B41" s="1567"/>
      <c r="C41" s="1567"/>
      <c r="D41" s="1567"/>
      <c r="E41" s="1567"/>
      <c r="F41" s="1567"/>
      <c r="G41" s="1567"/>
      <c r="H41" s="1567"/>
      <c r="I41" s="1567"/>
      <c r="J41" s="1567"/>
      <c r="K41" s="1464"/>
      <c r="L41" s="1464"/>
    </row>
    <row r="42" spans="1:14" s="67" customFormat="1">
      <c r="B42" s="1567"/>
      <c r="C42" s="1567"/>
      <c r="D42" s="1567"/>
      <c r="E42" s="1567"/>
      <c r="F42" s="1567"/>
      <c r="G42" s="1567"/>
      <c r="H42" s="1567"/>
      <c r="I42" s="1567"/>
      <c r="J42" s="1567"/>
      <c r="K42" s="1464"/>
      <c r="L42" s="1464"/>
    </row>
    <row r="43" spans="1:14" s="67" customFormat="1">
      <c r="B43" s="1567"/>
      <c r="C43" s="1567"/>
      <c r="D43" s="1567"/>
      <c r="E43" s="1567"/>
      <c r="F43" s="1567"/>
      <c r="G43" s="1567"/>
      <c r="H43" s="1567"/>
      <c r="I43" s="1567"/>
      <c r="J43" s="1567"/>
      <c r="K43" s="1464"/>
      <c r="L43" s="1464"/>
    </row>
    <row r="44" spans="1:14" s="67" customFormat="1" ht="21" customHeight="1">
      <c r="B44" s="1567"/>
      <c r="C44" s="1567"/>
      <c r="D44" s="1567"/>
      <c r="E44" s="1567"/>
      <c r="F44" s="1567"/>
      <c r="G44" s="1567"/>
      <c r="H44" s="1567"/>
      <c r="I44" s="1567"/>
      <c r="J44" s="1567"/>
      <c r="K44" s="1464"/>
      <c r="L44" s="1464"/>
    </row>
    <row r="45" spans="1:14" s="67" customFormat="1" ht="31.5" customHeight="1">
      <c r="B45" s="1567"/>
      <c r="C45" s="1567"/>
      <c r="D45" s="1567"/>
      <c r="E45" s="1567"/>
      <c r="F45" s="1567"/>
      <c r="G45" s="1567"/>
      <c r="H45" s="1567"/>
      <c r="I45" s="1567"/>
      <c r="J45" s="1567"/>
      <c r="K45" s="1464"/>
      <c r="L45" s="1464"/>
    </row>
    <row r="46" spans="1:14" s="67" customFormat="1">
      <c r="A46" s="32"/>
      <c r="B46" s="1571"/>
      <c r="C46" s="1571"/>
      <c r="D46" s="1571"/>
      <c r="E46" s="1571"/>
      <c r="F46" s="1571"/>
      <c r="G46" s="1571"/>
      <c r="H46" s="1571"/>
      <c r="I46" s="1571"/>
      <c r="J46" s="1571"/>
      <c r="K46" s="153"/>
      <c r="L46" s="153"/>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M1" sqref="M1:AG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88.5" customHeight="1">
      <c r="A1" s="2534"/>
      <c r="B1" s="2534"/>
      <c r="C1" s="2534"/>
      <c r="D1" s="2534"/>
      <c r="E1" s="2534"/>
      <c r="F1" s="2534"/>
      <c r="G1" s="2534"/>
      <c r="H1" s="2534"/>
      <c r="I1" s="2534"/>
      <c r="J1" s="2534"/>
      <c r="K1" s="2534"/>
      <c r="L1" s="2534"/>
    </row>
    <row r="2" spans="1:12" s="67" customFormat="1" ht="17.25" customHeight="1">
      <c r="A2" s="110"/>
      <c r="B2" s="110"/>
      <c r="C2" s="110"/>
      <c r="D2" s="110"/>
      <c r="E2" s="110"/>
      <c r="F2" s="110"/>
      <c r="G2" s="110"/>
      <c r="H2" s="110"/>
      <c r="I2" s="110"/>
      <c r="J2" s="110"/>
      <c r="K2" s="110"/>
      <c r="L2" s="110"/>
    </row>
    <row r="3" spans="1:12" s="110" customFormat="1" ht="43.5" customHeight="1">
      <c r="A3" s="327" t="s">
        <v>0</v>
      </c>
      <c r="B3" s="325" t="s">
        <v>250</v>
      </c>
      <c r="C3" s="325" t="s">
        <v>249</v>
      </c>
      <c r="D3" s="325" t="s">
        <v>248</v>
      </c>
      <c r="E3" s="315" t="s">
        <v>103</v>
      </c>
      <c r="F3" s="325" t="s">
        <v>247</v>
      </c>
      <c r="G3" s="325" t="s">
        <v>246</v>
      </c>
      <c r="H3" s="326" t="s">
        <v>245</v>
      </c>
      <c r="L3" s="110" t="s">
        <v>10</v>
      </c>
    </row>
    <row r="4" spans="1:12" s="67" customFormat="1" ht="16.5" customHeight="1">
      <c r="A4" s="328">
        <v>2005</v>
      </c>
      <c r="B4" s="1133">
        <v>215</v>
      </c>
      <c r="C4" s="1133">
        <v>3135</v>
      </c>
      <c r="D4" s="1133">
        <v>381</v>
      </c>
      <c r="E4" s="738">
        <f t="shared" ref="E4:E10" si="0">SUM(B4:D4)</f>
        <v>3731</v>
      </c>
      <c r="F4" s="1134">
        <f t="shared" ref="F4:F20" si="1">B4/E4</f>
        <v>5.7625301527740549E-2</v>
      </c>
      <c r="G4" s="1134">
        <f t="shared" ref="G4:G20" si="2">C4/E4</f>
        <v>0.84025730367193785</v>
      </c>
      <c r="H4" s="1135">
        <f t="shared" ref="H4:H20" si="3">D4/E4</f>
        <v>0.10211739480032163</v>
      </c>
    </row>
    <row r="5" spans="1:12" s="67" customFormat="1" ht="21.75" customHeight="1">
      <c r="A5" s="328" t="s">
        <v>193</v>
      </c>
      <c r="B5" s="1133">
        <v>530</v>
      </c>
      <c r="C5" s="1133">
        <v>4514</v>
      </c>
      <c r="D5" s="1133">
        <v>491</v>
      </c>
      <c r="E5" s="738">
        <f t="shared" si="0"/>
        <v>5535</v>
      </c>
      <c r="F5" s="1134">
        <f t="shared" si="1"/>
        <v>9.5754290876242099E-2</v>
      </c>
      <c r="G5" s="1134">
        <f t="shared" si="2"/>
        <v>0.8155374887082204</v>
      </c>
      <c r="H5" s="1135">
        <f t="shared" si="3"/>
        <v>8.8708220415537484E-2</v>
      </c>
      <c r="I5" s="610"/>
      <c r="J5" s="610"/>
      <c r="K5" s="610"/>
      <c r="L5" s="610"/>
    </row>
    <row r="6" spans="1:12" s="67" customFormat="1" ht="15.75">
      <c r="A6" s="328" t="s">
        <v>130</v>
      </c>
      <c r="B6" s="1133">
        <v>973</v>
      </c>
      <c r="C6" s="1133">
        <v>7357</v>
      </c>
      <c r="D6" s="1133">
        <v>214</v>
      </c>
      <c r="E6" s="738">
        <f t="shared" si="0"/>
        <v>8544</v>
      </c>
      <c r="F6" s="1134">
        <f t="shared" si="1"/>
        <v>0.11388108614232209</v>
      </c>
      <c r="G6" s="1134">
        <f t="shared" si="2"/>
        <v>0.86107209737827717</v>
      </c>
      <c r="H6" s="1135">
        <f t="shared" si="3"/>
        <v>2.5046816479400748E-2</v>
      </c>
      <c r="I6" s="610"/>
      <c r="J6" s="610"/>
      <c r="K6" s="610"/>
      <c r="L6" s="610"/>
    </row>
    <row r="7" spans="1:12" s="67" customFormat="1" ht="15.75">
      <c r="A7" s="328" t="s">
        <v>168</v>
      </c>
      <c r="B7" s="1133">
        <v>1313</v>
      </c>
      <c r="C7" s="1133">
        <v>9407</v>
      </c>
      <c r="D7" s="1133">
        <v>257</v>
      </c>
      <c r="E7" s="738">
        <f t="shared" si="0"/>
        <v>10977</v>
      </c>
      <c r="F7" s="1134">
        <f t="shared" si="1"/>
        <v>0.11961373781543226</v>
      </c>
      <c r="G7" s="1134">
        <f t="shared" si="2"/>
        <v>0.85697367222374055</v>
      </c>
      <c r="H7" s="1135">
        <f t="shared" si="3"/>
        <v>2.3412589960827183E-2</v>
      </c>
      <c r="I7" s="610"/>
      <c r="J7" s="610"/>
      <c r="K7" s="610"/>
      <c r="L7" s="610"/>
    </row>
    <row r="8" spans="1:12" s="67" customFormat="1" ht="20.25" customHeight="1">
      <c r="A8" s="328" t="s">
        <v>169</v>
      </c>
      <c r="B8" s="1133">
        <v>1953</v>
      </c>
      <c r="C8" s="1133">
        <v>12523</v>
      </c>
      <c r="D8" s="1133">
        <v>207</v>
      </c>
      <c r="E8" s="738">
        <f t="shared" si="0"/>
        <v>14683</v>
      </c>
      <c r="F8" s="1134">
        <f t="shared" si="1"/>
        <v>0.1330109650616359</v>
      </c>
      <c r="G8" s="1134">
        <f t="shared" si="2"/>
        <v>0.85289109854934275</v>
      </c>
      <c r="H8" s="1135">
        <f t="shared" si="3"/>
        <v>1.4097936389021317E-2</v>
      </c>
      <c r="I8" s="610"/>
      <c r="J8" s="610"/>
      <c r="K8" s="610"/>
      <c r="L8" s="610"/>
    </row>
    <row r="9" spans="1:12" s="67" customFormat="1" ht="15.75">
      <c r="A9" s="328" t="s">
        <v>146</v>
      </c>
      <c r="B9" s="1133">
        <v>2519</v>
      </c>
      <c r="C9" s="1133">
        <v>14493</v>
      </c>
      <c r="D9" s="1133">
        <v>444</v>
      </c>
      <c r="E9" s="738">
        <f t="shared" si="0"/>
        <v>17456</v>
      </c>
      <c r="F9" s="1134">
        <f t="shared" si="1"/>
        <v>0.1443056828597617</v>
      </c>
      <c r="G9" s="1134">
        <f t="shared" si="2"/>
        <v>0.8302589367552704</v>
      </c>
      <c r="H9" s="1135">
        <f t="shared" si="3"/>
        <v>2.5435380384967919E-2</v>
      </c>
    </row>
    <row r="10" spans="1:12" s="67" customFormat="1" ht="15.75">
      <c r="A10" s="328" t="s">
        <v>170</v>
      </c>
      <c r="B10" s="1133">
        <v>3191</v>
      </c>
      <c r="C10" s="1133">
        <v>18636</v>
      </c>
      <c r="D10" s="1133">
        <v>770</v>
      </c>
      <c r="E10" s="738">
        <f t="shared" si="0"/>
        <v>22597</v>
      </c>
      <c r="F10" s="1134">
        <f t="shared" si="1"/>
        <v>0.14121343541178033</v>
      </c>
      <c r="G10" s="1134">
        <f t="shared" si="2"/>
        <v>0.82471124485551184</v>
      </c>
      <c r="H10" s="1135">
        <f t="shared" si="3"/>
        <v>3.407531973270788E-2</v>
      </c>
    </row>
    <row r="11" spans="1:12" s="67" customFormat="1" ht="15.75">
      <c r="A11" s="328" t="s">
        <v>385</v>
      </c>
      <c r="B11" s="1133">
        <v>3646</v>
      </c>
      <c r="C11" s="1133">
        <v>23042</v>
      </c>
      <c r="D11" s="1133">
        <v>0</v>
      </c>
      <c r="E11" s="738">
        <f t="shared" ref="E11:E17" si="4">SUM(B11:D11)</f>
        <v>26688</v>
      </c>
      <c r="F11" s="1134">
        <f t="shared" ref="F11:F16" si="5">B11/E11</f>
        <v>0.13661570743405277</v>
      </c>
      <c r="G11" s="1134">
        <f t="shared" ref="G11:G16" si="6">C11/E11</f>
        <v>0.86338429256594729</v>
      </c>
      <c r="H11" s="1135">
        <f t="shared" ref="H11:H16" si="7">D11/E11</f>
        <v>0</v>
      </c>
    </row>
    <row r="12" spans="1:12" s="67" customFormat="1" ht="15.75">
      <c r="A12" s="328" t="s">
        <v>419</v>
      </c>
      <c r="B12" s="1133">
        <v>4605</v>
      </c>
      <c r="C12" s="1133">
        <v>24027</v>
      </c>
      <c r="D12" s="1133">
        <v>3</v>
      </c>
      <c r="E12" s="738">
        <f t="shared" si="4"/>
        <v>28635</v>
      </c>
      <c r="F12" s="1134">
        <f t="shared" si="5"/>
        <v>0.16081718177056051</v>
      </c>
      <c r="G12" s="1134">
        <f t="shared" si="6"/>
        <v>0.83907805133577784</v>
      </c>
      <c r="H12" s="1135">
        <f t="shared" si="7"/>
        <v>1.0476689366160294E-4</v>
      </c>
    </row>
    <row r="13" spans="1:12" s="67" customFormat="1" ht="15.75">
      <c r="A13" s="328" t="s">
        <v>424</v>
      </c>
      <c r="B13" s="1133">
        <v>4791</v>
      </c>
      <c r="C13" s="1133">
        <v>26240</v>
      </c>
      <c r="D13" s="1133">
        <v>1</v>
      </c>
      <c r="E13" s="738">
        <f t="shared" si="4"/>
        <v>31032</v>
      </c>
      <c r="F13" s="1134">
        <f t="shared" si="5"/>
        <v>0.15438901778808972</v>
      </c>
      <c r="G13" s="1134">
        <f t="shared" si="6"/>
        <v>0.84557875741170407</v>
      </c>
      <c r="H13" s="1135">
        <f t="shared" si="7"/>
        <v>3.2224800206238723E-5</v>
      </c>
    </row>
    <row r="14" spans="1:12" s="67" customFormat="1" ht="15.75">
      <c r="A14" s="328" t="s">
        <v>691</v>
      </c>
      <c r="B14" s="1133">
        <v>4653</v>
      </c>
      <c r="C14" s="1133">
        <v>29895</v>
      </c>
      <c r="D14" s="1133">
        <v>1</v>
      </c>
      <c r="E14" s="738">
        <f t="shared" si="4"/>
        <v>34549</v>
      </c>
      <c r="F14" s="1134">
        <f t="shared" si="5"/>
        <v>0.1346782830183218</v>
      </c>
      <c r="G14" s="1134">
        <f t="shared" si="6"/>
        <v>0.86529277258386639</v>
      </c>
      <c r="H14" s="1135">
        <f t="shared" si="7"/>
        <v>2.8944397811803524E-5</v>
      </c>
    </row>
    <row r="15" spans="1:12" s="67" customFormat="1" ht="15.75">
      <c r="A15" s="328" t="s">
        <v>745</v>
      </c>
      <c r="B15" s="1133">
        <v>5873</v>
      </c>
      <c r="C15" s="1133">
        <v>32982</v>
      </c>
      <c r="D15" s="1133">
        <v>1</v>
      </c>
      <c r="E15" s="738">
        <f t="shared" si="4"/>
        <v>38856</v>
      </c>
      <c r="F15" s="1134">
        <f t="shared" si="5"/>
        <v>0.1511478278772905</v>
      </c>
      <c r="G15" s="1134">
        <f t="shared" si="6"/>
        <v>0.8488264360716492</v>
      </c>
      <c r="H15" s="1135">
        <f t="shared" si="7"/>
        <v>2.5736051060325302E-5</v>
      </c>
    </row>
    <row r="16" spans="1:12" s="610" customFormat="1" ht="16.5" customHeight="1">
      <c r="A16" s="328" t="s">
        <v>765</v>
      </c>
      <c r="B16" s="1133">
        <v>5761</v>
      </c>
      <c r="C16" s="1133">
        <v>35719</v>
      </c>
      <c r="D16" s="1133">
        <v>9</v>
      </c>
      <c r="E16" s="738">
        <f t="shared" si="4"/>
        <v>41489</v>
      </c>
      <c r="F16" s="1134">
        <f t="shared" si="5"/>
        <v>0.13885608233507676</v>
      </c>
      <c r="G16" s="1134">
        <f t="shared" si="6"/>
        <v>0.86092699269685946</v>
      </c>
      <c r="H16" s="1135">
        <f t="shared" si="7"/>
        <v>2.1692496806382416E-4</v>
      </c>
    </row>
    <row r="17" spans="1:12" s="610" customFormat="1" ht="16.5" customHeight="1">
      <c r="A17" s="328" t="s">
        <v>814</v>
      </c>
      <c r="B17" s="492">
        <v>5057</v>
      </c>
      <c r="C17" s="492">
        <v>40412</v>
      </c>
      <c r="D17" s="492">
        <v>1</v>
      </c>
      <c r="E17" s="738">
        <f t="shared" si="4"/>
        <v>45470</v>
      </c>
      <c r="F17" s="1134">
        <f>B17/E17</f>
        <v>0.11121618649659117</v>
      </c>
      <c r="G17" s="1134">
        <f>C17/E17</f>
        <v>0.88876182098086653</v>
      </c>
      <c r="H17" s="1135">
        <f>D17/E17</f>
        <v>2.1992522542335606E-5</v>
      </c>
    </row>
    <row r="18" spans="1:12" s="610" customFormat="1" ht="16.5" customHeight="1">
      <c r="A18" s="328" t="s">
        <v>869</v>
      </c>
      <c r="B18" s="492">
        <v>6182</v>
      </c>
      <c r="C18" s="492">
        <v>42963</v>
      </c>
      <c r="D18" s="492">
        <v>3</v>
      </c>
      <c r="E18" s="738">
        <f>SUM(B18:D18)</f>
        <v>49148</v>
      </c>
      <c r="F18" s="1134">
        <f>B18/E18</f>
        <v>0.12578334825425247</v>
      </c>
      <c r="G18" s="1134">
        <f>C18/E18</f>
        <v>0.87415561162203959</v>
      </c>
      <c r="H18" s="1135">
        <f>D18/E18</f>
        <v>6.1040123707984054E-5</v>
      </c>
    </row>
    <row r="19" spans="1:12" s="610" customFormat="1" ht="16.5" customHeight="1">
      <c r="A19" s="328" t="s">
        <v>1105</v>
      </c>
      <c r="B19" s="492">
        <v>872</v>
      </c>
      <c r="C19" s="492">
        <v>7886</v>
      </c>
      <c r="D19" s="492">
        <v>23857</v>
      </c>
      <c r="E19" s="738">
        <f>SUM(B19:D19)</f>
        <v>32615</v>
      </c>
      <c r="F19" s="1134">
        <f>B19/E19</f>
        <v>2.673616434156063E-2</v>
      </c>
      <c r="G19" s="1134">
        <f>C19/E19</f>
        <v>0.24179058715315038</v>
      </c>
      <c r="H19" s="1135">
        <f>D19/E19</f>
        <v>0.73147324850528894</v>
      </c>
    </row>
    <row r="20" spans="1:12" s="67" customFormat="1" ht="19.5" customHeight="1">
      <c r="A20" s="315" t="s">
        <v>2</v>
      </c>
      <c r="B20" s="1333">
        <f>SUM(B4:B19)</f>
        <v>52134</v>
      </c>
      <c r="C20" s="1334">
        <f>SUM(C4:C19)</f>
        <v>333231</v>
      </c>
      <c r="D20" s="1334">
        <f>SUM(D4:D19)</f>
        <v>26640</v>
      </c>
      <c r="E20" s="739">
        <f>SUM(E4:E19)</f>
        <v>412005</v>
      </c>
      <c r="F20" s="1136">
        <f t="shared" si="1"/>
        <v>0.1265372993046201</v>
      </c>
      <c r="G20" s="1136">
        <f t="shared" si="2"/>
        <v>0.80880329122219385</v>
      </c>
      <c r="H20" s="1137">
        <f t="shared" si="3"/>
        <v>6.4659409473186005E-2</v>
      </c>
      <c r="L20" s="32"/>
    </row>
    <row r="21" spans="1:12" s="67" customFormat="1">
      <c r="A21" s="118"/>
      <c r="B21" s="117"/>
      <c r="C21" s="117"/>
      <c r="D21" s="117"/>
      <c r="L21" s="32"/>
    </row>
    <row r="22" spans="1:12" s="67" customFormat="1">
      <c r="A22" s="118"/>
      <c r="B22" s="117"/>
      <c r="C22" s="117"/>
      <c r="D22" s="117"/>
    </row>
    <row r="23" spans="1:12" s="67" customFormat="1">
      <c r="A23" s="118"/>
      <c r="B23" s="117"/>
      <c r="C23" s="117"/>
      <c r="D23" s="117"/>
    </row>
    <row r="24" spans="1:12" s="67" customFormat="1">
      <c r="A24" s="118"/>
      <c r="B24" s="117"/>
      <c r="C24" s="117"/>
      <c r="D24" s="117"/>
    </row>
    <row r="25" spans="1:12" s="67" customFormat="1"/>
    <row r="26" spans="1:12" s="67" customFormat="1"/>
    <row r="27" spans="1:12" s="67" customFormat="1"/>
    <row r="28" spans="1:12" s="67" customFormat="1"/>
    <row r="29" spans="1:12" s="67" customFormat="1"/>
    <row r="30" spans="1:12">
      <c r="A30" s="67"/>
      <c r="B30" s="67"/>
      <c r="C30" s="67"/>
      <c r="D30" s="67"/>
      <c r="E30" s="67"/>
      <c r="F30" s="67"/>
      <c r="G30" s="67"/>
      <c r="H30" s="67"/>
    </row>
    <row r="31" spans="1:12">
      <c r="A31" s="67"/>
      <c r="B31" s="67"/>
      <c r="C31" s="67"/>
      <c r="D31" s="67"/>
      <c r="E31" s="67"/>
      <c r="F31" s="67"/>
      <c r="G31" s="67"/>
      <c r="H31" s="67"/>
      <c r="L31"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AI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41.140625" style="32" customWidth="1"/>
    <col min="10" max="10" width="21" style="32" customWidth="1"/>
    <col min="11" max="11" width="25.42578125" style="32" customWidth="1"/>
    <col min="12" max="12" width="24.5703125" style="32" customWidth="1"/>
    <col min="13" max="16384" width="11.42578125" style="32"/>
  </cols>
  <sheetData>
    <row r="1" spans="1:12" s="67" customFormat="1" ht="70.5" customHeight="1">
      <c r="A1" s="2534"/>
      <c r="B1" s="2534"/>
      <c r="C1" s="2534"/>
      <c r="D1" s="2534"/>
      <c r="E1" s="2534"/>
      <c r="F1" s="2534"/>
      <c r="G1" s="2534"/>
      <c r="H1" s="2534"/>
      <c r="I1" s="2534"/>
      <c r="J1" s="2534"/>
      <c r="K1" s="2534"/>
      <c r="L1" s="2534"/>
    </row>
    <row r="2" spans="1:12" s="31" customFormat="1" ht="27" customHeight="1">
      <c r="A2" s="316"/>
      <c r="B2" s="145"/>
      <c r="C2" s="145"/>
      <c r="D2" s="145"/>
      <c r="E2" s="145"/>
      <c r="F2" s="145"/>
      <c r="G2" s="145"/>
      <c r="H2" s="145"/>
      <c r="I2" s="145"/>
      <c r="J2" s="145"/>
      <c r="K2" s="145"/>
      <c r="L2" s="145"/>
    </row>
    <row r="3" spans="1:12" s="67" customFormat="1" ht="41.25" customHeight="1">
      <c r="A3" s="299" t="s">
        <v>0</v>
      </c>
      <c r="B3" s="308" t="s">
        <v>254</v>
      </c>
      <c r="C3" s="308" t="s">
        <v>253</v>
      </c>
      <c r="D3" s="308" t="s">
        <v>338</v>
      </c>
      <c r="E3" s="314" t="s">
        <v>103</v>
      </c>
      <c r="F3" s="308" t="s">
        <v>252</v>
      </c>
      <c r="G3" s="309" t="s">
        <v>251</v>
      </c>
    </row>
    <row r="4" spans="1:12" s="67" customFormat="1" ht="21" customHeight="1">
      <c r="A4" s="340">
        <v>2005</v>
      </c>
      <c r="B4" s="776">
        <v>90</v>
      </c>
      <c r="C4" s="776">
        <v>3641</v>
      </c>
      <c r="D4" s="776"/>
      <c r="E4" s="1067">
        <f t="shared" ref="E4:E10" si="0">SUM(B4:C4)</f>
        <v>3731</v>
      </c>
      <c r="F4" s="775">
        <f t="shared" ref="F4:F11" si="1">B4/E4</f>
        <v>2.4122219244170465E-2</v>
      </c>
      <c r="G4" s="777">
        <f t="shared" ref="G4:G11" si="2">C4/E4</f>
        <v>0.97587778075582954</v>
      </c>
    </row>
    <row r="5" spans="1:12" s="67" customFormat="1" ht="15.75">
      <c r="A5" s="340" t="s">
        <v>193</v>
      </c>
      <c r="B5" s="776">
        <v>253</v>
      </c>
      <c r="C5" s="776">
        <v>5282</v>
      </c>
      <c r="D5" s="776"/>
      <c r="E5" s="1067">
        <f t="shared" si="0"/>
        <v>5535</v>
      </c>
      <c r="F5" s="775">
        <f t="shared" si="1"/>
        <v>4.5709123757904244E-2</v>
      </c>
      <c r="G5" s="777">
        <f t="shared" si="2"/>
        <v>0.95429087624209574</v>
      </c>
    </row>
    <row r="6" spans="1:12" s="67" customFormat="1" ht="15.75">
      <c r="A6" s="340" t="s">
        <v>130</v>
      </c>
      <c r="B6" s="776">
        <v>445</v>
      </c>
      <c r="C6" s="776">
        <v>8099</v>
      </c>
      <c r="D6" s="776"/>
      <c r="E6" s="1067">
        <f t="shared" si="0"/>
        <v>8544</v>
      </c>
      <c r="F6" s="775">
        <f t="shared" si="1"/>
        <v>5.2083333333333336E-2</v>
      </c>
      <c r="G6" s="777">
        <f t="shared" si="2"/>
        <v>0.94791666666666663</v>
      </c>
    </row>
    <row r="7" spans="1:12" s="67" customFormat="1" ht="15.75">
      <c r="A7" s="340" t="s">
        <v>168</v>
      </c>
      <c r="B7" s="776">
        <v>660</v>
      </c>
      <c r="C7" s="776">
        <v>10317</v>
      </c>
      <c r="D7" s="776"/>
      <c r="E7" s="1067">
        <f t="shared" si="0"/>
        <v>10977</v>
      </c>
      <c r="F7" s="775">
        <f t="shared" si="1"/>
        <v>6.0125717409128178E-2</v>
      </c>
      <c r="G7" s="777">
        <f t="shared" si="2"/>
        <v>0.9398742825908718</v>
      </c>
    </row>
    <row r="8" spans="1:12" s="67" customFormat="1" ht="15.75">
      <c r="A8" s="340" t="s">
        <v>169</v>
      </c>
      <c r="B8" s="776">
        <v>986</v>
      </c>
      <c r="C8" s="776">
        <v>13697</v>
      </c>
      <c r="D8" s="776"/>
      <c r="E8" s="1067">
        <f t="shared" si="0"/>
        <v>14683</v>
      </c>
      <c r="F8" s="775">
        <f t="shared" si="1"/>
        <v>6.7152489273309274E-2</v>
      </c>
      <c r="G8" s="777">
        <f t="shared" si="2"/>
        <v>0.9328475107266907</v>
      </c>
    </row>
    <row r="9" spans="1:12" s="67" customFormat="1" ht="15.75">
      <c r="A9" s="340" t="s">
        <v>146</v>
      </c>
      <c r="B9" s="776">
        <v>1477</v>
      </c>
      <c r="C9" s="776">
        <v>15979</v>
      </c>
      <c r="D9" s="776"/>
      <c r="E9" s="1067">
        <f t="shared" si="0"/>
        <v>17456</v>
      </c>
      <c r="F9" s="775">
        <f t="shared" si="1"/>
        <v>8.4612740604949582E-2</v>
      </c>
      <c r="G9" s="777">
        <f t="shared" si="2"/>
        <v>0.91538725939505039</v>
      </c>
    </row>
    <row r="10" spans="1:12" s="67" customFormat="1" ht="15.75">
      <c r="A10" s="340">
        <v>2011</v>
      </c>
      <c r="B10" s="776">
        <v>2094</v>
      </c>
      <c r="C10" s="776">
        <v>20503</v>
      </c>
      <c r="D10" s="776"/>
      <c r="E10" s="1067">
        <f t="shared" si="0"/>
        <v>22597</v>
      </c>
      <c r="F10" s="775">
        <f t="shared" si="1"/>
        <v>9.2667168208169226E-2</v>
      </c>
      <c r="G10" s="777">
        <f t="shared" si="2"/>
        <v>0.90733283179183077</v>
      </c>
    </row>
    <row r="11" spans="1:12" s="67" customFormat="1" ht="15.75">
      <c r="A11" s="340" t="s">
        <v>385</v>
      </c>
      <c r="B11" s="776">
        <v>3858</v>
      </c>
      <c r="C11" s="776">
        <v>22830</v>
      </c>
      <c r="D11" s="776"/>
      <c r="E11" s="1067">
        <f t="shared" ref="E11:E17" si="3">SUM(B11:D11)</f>
        <v>26688</v>
      </c>
      <c r="F11" s="775">
        <f t="shared" si="1"/>
        <v>0.1445593525179856</v>
      </c>
      <c r="G11" s="777">
        <f t="shared" si="2"/>
        <v>0.85544064748201443</v>
      </c>
    </row>
    <row r="12" spans="1:12" s="67" customFormat="1" ht="15.75">
      <c r="A12" s="340" t="s">
        <v>419</v>
      </c>
      <c r="B12" s="776">
        <v>4451</v>
      </c>
      <c r="C12" s="776">
        <v>24184</v>
      </c>
      <c r="D12" s="776"/>
      <c r="E12" s="1067">
        <f t="shared" si="3"/>
        <v>28635</v>
      </c>
      <c r="F12" s="775">
        <f t="shared" ref="F12:F20" si="4">B12/E12</f>
        <v>0.15543914789593155</v>
      </c>
      <c r="G12" s="777">
        <f t="shared" ref="G12:G20" si="5">C12/E12</f>
        <v>0.84456085210406839</v>
      </c>
    </row>
    <row r="13" spans="1:12" s="67" customFormat="1" ht="15.75">
      <c r="A13" s="340" t="s">
        <v>424</v>
      </c>
      <c r="B13" s="776">
        <v>5112</v>
      </c>
      <c r="C13" s="776">
        <v>25920</v>
      </c>
      <c r="D13" s="776"/>
      <c r="E13" s="1067">
        <f t="shared" si="3"/>
        <v>31032</v>
      </c>
      <c r="F13" s="775">
        <f t="shared" si="4"/>
        <v>0.16473317865429235</v>
      </c>
      <c r="G13" s="777">
        <f t="shared" si="5"/>
        <v>0.83526682134570762</v>
      </c>
    </row>
    <row r="14" spans="1:12" s="67" customFormat="1" ht="15.75">
      <c r="A14" s="340" t="s">
        <v>691</v>
      </c>
      <c r="B14" s="776">
        <v>5396</v>
      </c>
      <c r="C14" s="776">
        <v>29153</v>
      </c>
      <c r="D14" s="776"/>
      <c r="E14" s="1067">
        <f t="shared" si="3"/>
        <v>34549</v>
      </c>
      <c r="F14" s="775">
        <f t="shared" si="4"/>
        <v>0.15618397059249181</v>
      </c>
      <c r="G14" s="777">
        <f t="shared" si="5"/>
        <v>0.84381602940750822</v>
      </c>
    </row>
    <row r="15" spans="1:12" s="67" customFormat="1" ht="15.75">
      <c r="A15" s="340" t="s">
        <v>745</v>
      </c>
      <c r="B15" s="776">
        <v>6565</v>
      </c>
      <c r="C15" s="776">
        <v>32291</v>
      </c>
      <c r="D15" s="776"/>
      <c r="E15" s="1067">
        <f t="shared" si="3"/>
        <v>38856</v>
      </c>
      <c r="F15" s="775">
        <f t="shared" si="4"/>
        <v>0.16895717521103562</v>
      </c>
      <c r="G15" s="777">
        <f t="shared" si="5"/>
        <v>0.83104282478896441</v>
      </c>
      <c r="L15" s="32"/>
    </row>
    <row r="16" spans="1:12" s="67" customFormat="1" ht="15.75">
      <c r="A16" s="340" t="s">
        <v>765</v>
      </c>
      <c r="B16" s="776">
        <v>8616</v>
      </c>
      <c r="C16" s="776">
        <v>32873</v>
      </c>
      <c r="D16" s="776"/>
      <c r="E16" s="1067">
        <f t="shared" si="3"/>
        <v>41489</v>
      </c>
      <c r="F16" s="775">
        <f t="shared" si="4"/>
        <v>0.20766950275976764</v>
      </c>
      <c r="G16" s="777">
        <f t="shared" si="5"/>
        <v>0.7923304972402323</v>
      </c>
      <c r="K16" s="32"/>
      <c r="L16" s="32"/>
    </row>
    <row r="17" spans="1:12" s="67" customFormat="1" ht="15.75">
      <c r="A17" s="265" t="s">
        <v>814</v>
      </c>
      <c r="B17" s="1234">
        <v>10106</v>
      </c>
      <c r="C17" s="1234">
        <v>35364</v>
      </c>
      <c r="D17" s="1234"/>
      <c r="E17" s="774">
        <f t="shared" si="3"/>
        <v>45470</v>
      </c>
      <c r="F17" s="378">
        <f>B17/E17</f>
        <v>0.22225643281284363</v>
      </c>
      <c r="G17" s="1007">
        <f>C17/E17</f>
        <v>0.77774356718715631</v>
      </c>
      <c r="K17" s="32"/>
      <c r="L17" s="32"/>
    </row>
    <row r="18" spans="1:12" s="610" customFormat="1" ht="15.75">
      <c r="A18" s="265" t="s">
        <v>869</v>
      </c>
      <c r="B18" s="1234">
        <v>10920</v>
      </c>
      <c r="C18" s="1234">
        <v>38228</v>
      </c>
      <c r="D18" s="1234"/>
      <c r="E18" s="774">
        <f>SUM(B18:D18)</f>
        <v>49148</v>
      </c>
      <c r="F18" s="378">
        <f>B18/E18</f>
        <v>0.22218605029706193</v>
      </c>
      <c r="G18" s="1007">
        <f>C18/E18</f>
        <v>0.77781394970293805</v>
      </c>
      <c r="K18" s="32"/>
      <c r="L18" s="32"/>
    </row>
    <row r="19" spans="1:12" s="610" customFormat="1" ht="15.75">
      <c r="A19" s="265" t="s">
        <v>1105</v>
      </c>
      <c r="B19" s="1234">
        <v>9176</v>
      </c>
      <c r="C19" s="1234">
        <v>23441</v>
      </c>
      <c r="D19" s="1234"/>
      <c r="E19" s="774">
        <f>SUM(B19:D19)</f>
        <v>32617</v>
      </c>
      <c r="F19" s="378">
        <f>B19/E19</f>
        <v>0.28132568905785327</v>
      </c>
      <c r="G19" s="1007">
        <f>C19/E19</f>
        <v>0.71867431094214673</v>
      </c>
      <c r="K19" s="32"/>
      <c r="L19" s="32"/>
    </row>
    <row r="20" spans="1:12" s="67" customFormat="1" ht="18.75" customHeight="1">
      <c r="A20" s="314" t="s">
        <v>2</v>
      </c>
      <c r="B20" s="857">
        <f>SUM(B4:B19)</f>
        <v>70205</v>
      </c>
      <c r="C20" s="857">
        <f t="shared" ref="C20:D20" si="6">SUM(C4:C19)</f>
        <v>341802</v>
      </c>
      <c r="D20" s="857">
        <f t="shared" si="6"/>
        <v>0</v>
      </c>
      <c r="E20" s="1068">
        <f>SUM(E4:E19)</f>
        <v>412007</v>
      </c>
      <c r="F20" s="1069">
        <f t="shared" si="4"/>
        <v>0.17039759033220309</v>
      </c>
      <c r="G20" s="778">
        <f t="shared" si="5"/>
        <v>0.82960240966779686</v>
      </c>
    </row>
    <row r="21" spans="1:12" s="67" customFormat="1"/>
    <row r="22" spans="1:12" s="67" customFormat="1"/>
    <row r="23" spans="1:12" s="67" customFormat="1"/>
    <row r="24" spans="1:12" s="67" customFormat="1"/>
    <row r="25" spans="1:12" s="67" customFormat="1"/>
    <row r="26" spans="1:12" s="67" customFormat="1"/>
    <row r="27" spans="1:12" s="67" customFormat="1"/>
    <row r="28" spans="1:12">
      <c r="A28" s="67"/>
      <c r="B28" s="67"/>
      <c r="C28" s="67"/>
      <c r="D28" s="67"/>
      <c r="E28" s="67"/>
      <c r="F28" s="67"/>
      <c r="G28" s="67"/>
    </row>
    <row r="29" spans="1:12">
      <c r="A29" s="67"/>
      <c r="B29" s="67"/>
      <c r="C29" s="67"/>
      <c r="D29" s="67"/>
      <c r="E29" s="67"/>
      <c r="F29" s="67"/>
      <c r="G29" s="67"/>
      <c r="K29" s="116"/>
    </row>
    <row r="30" spans="1:12">
      <c r="A30" s="67"/>
      <c r="B30" s="67"/>
      <c r="C30" s="67"/>
      <c r="D30" s="67"/>
      <c r="E30" s="67"/>
      <c r="F30" s="67"/>
      <c r="G30" s="67"/>
    </row>
    <row r="31" spans="1:12">
      <c r="A31" s="67"/>
      <c r="B31" s="67"/>
      <c r="C31" s="67"/>
      <c r="D31" s="67"/>
      <c r="E31" s="67"/>
      <c r="F31" s="67"/>
      <c r="G31" s="67"/>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AG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79.5" customHeight="1">
      <c r="A1" s="2406"/>
      <c r="B1" s="2406"/>
      <c r="C1" s="2406"/>
      <c r="D1" s="2406"/>
      <c r="E1" s="2406"/>
      <c r="F1" s="2406"/>
      <c r="G1" s="2406"/>
      <c r="H1" s="2406"/>
      <c r="I1" s="2406"/>
      <c r="J1" s="2406"/>
    </row>
    <row r="2" spans="1:10" s="31" customFormat="1" ht="6.75" customHeight="1">
      <c r="A2" s="110"/>
      <c r="B2" s="110"/>
      <c r="C2" s="110"/>
      <c r="D2" s="110"/>
      <c r="E2" s="110"/>
      <c r="F2" s="110"/>
      <c r="G2" s="110"/>
      <c r="H2" s="110"/>
      <c r="I2" s="110"/>
      <c r="J2" s="110"/>
    </row>
    <row r="3" spans="1:10" s="110" customFormat="1" ht="27" customHeight="1">
      <c r="A3" s="300" t="s">
        <v>192</v>
      </c>
      <c r="B3" s="271" t="s">
        <v>21</v>
      </c>
      <c r="C3" s="271" t="s">
        <v>20</v>
      </c>
      <c r="D3" s="300" t="s">
        <v>100</v>
      </c>
      <c r="E3" s="271" t="s">
        <v>167</v>
      </c>
      <c r="F3" s="272" t="s">
        <v>166</v>
      </c>
    </row>
    <row r="4" spans="1:10" s="67" customFormat="1" ht="15.75">
      <c r="A4" s="284">
        <v>2005</v>
      </c>
      <c r="B4" s="209">
        <v>484</v>
      </c>
      <c r="C4" s="209">
        <v>3247</v>
      </c>
      <c r="D4" s="506">
        <f t="shared" ref="D4:D10" si="0">B4+C4</f>
        <v>3731</v>
      </c>
      <c r="E4" s="207">
        <f t="shared" ref="E4:E10" si="1">B4/D4</f>
        <v>0.12972393460198339</v>
      </c>
      <c r="F4" s="270">
        <f t="shared" ref="F4:F10" si="2">C4/D4</f>
        <v>0.87027606539801661</v>
      </c>
    </row>
    <row r="5" spans="1:10" s="67" customFormat="1" ht="15.75">
      <c r="A5" s="284">
        <v>2006</v>
      </c>
      <c r="B5" s="209">
        <v>960</v>
      </c>
      <c r="C5" s="209">
        <v>4575</v>
      </c>
      <c r="D5" s="506">
        <f t="shared" si="0"/>
        <v>5535</v>
      </c>
      <c r="E5" s="207">
        <f t="shared" si="1"/>
        <v>0.17344173441734417</v>
      </c>
      <c r="F5" s="270">
        <f t="shared" si="2"/>
        <v>0.82655826558265577</v>
      </c>
      <c r="H5" s="111"/>
      <c r="I5" s="111"/>
    </row>
    <row r="6" spans="1:10" s="67" customFormat="1" ht="15.75">
      <c r="A6" s="284">
        <v>2007</v>
      </c>
      <c r="B6" s="209">
        <v>1468</v>
      </c>
      <c r="C6" s="209">
        <v>7076</v>
      </c>
      <c r="D6" s="506">
        <f t="shared" si="0"/>
        <v>8544</v>
      </c>
      <c r="E6" s="207">
        <f t="shared" si="1"/>
        <v>0.17181647940074907</v>
      </c>
      <c r="F6" s="270">
        <f t="shared" si="2"/>
        <v>0.82818352059925093</v>
      </c>
      <c r="H6" s="111"/>
      <c r="I6" s="111"/>
    </row>
    <row r="7" spans="1:10" s="67" customFormat="1" ht="15.75">
      <c r="A7" s="284">
        <v>2008</v>
      </c>
      <c r="B7" s="209">
        <v>2080</v>
      </c>
      <c r="C7" s="209">
        <v>8897</v>
      </c>
      <c r="D7" s="506">
        <f t="shared" si="0"/>
        <v>10977</v>
      </c>
      <c r="E7" s="207">
        <f t="shared" si="1"/>
        <v>0.18948710941058577</v>
      </c>
      <c r="F7" s="270">
        <f t="shared" si="2"/>
        <v>0.81051289058941423</v>
      </c>
      <c r="H7" s="111"/>
      <c r="I7" s="111"/>
    </row>
    <row r="8" spans="1:10" s="67" customFormat="1" ht="15.75">
      <c r="A8" s="284">
        <v>2009</v>
      </c>
      <c r="B8" s="209">
        <v>3076</v>
      </c>
      <c r="C8" s="209">
        <v>11607</v>
      </c>
      <c r="D8" s="506">
        <f t="shared" si="0"/>
        <v>14683</v>
      </c>
      <c r="E8" s="207">
        <f t="shared" si="1"/>
        <v>0.20949397262139891</v>
      </c>
      <c r="F8" s="270">
        <f t="shared" si="2"/>
        <v>0.79050602737860109</v>
      </c>
      <c r="H8" s="111"/>
      <c r="I8" s="111"/>
    </row>
    <row r="9" spans="1:10" s="67" customFormat="1" ht="15.75">
      <c r="A9" s="284">
        <v>2010</v>
      </c>
      <c r="B9" s="209">
        <v>3940</v>
      </c>
      <c r="C9" s="209">
        <v>13516</v>
      </c>
      <c r="D9" s="506">
        <f t="shared" si="0"/>
        <v>17456</v>
      </c>
      <c r="E9" s="207">
        <f t="shared" si="1"/>
        <v>0.22571035747021082</v>
      </c>
      <c r="F9" s="270">
        <f t="shared" si="2"/>
        <v>0.77428964252978916</v>
      </c>
      <c r="H9" s="111" t="s">
        <v>10</v>
      </c>
      <c r="I9" s="111"/>
    </row>
    <row r="10" spans="1:10" s="67" customFormat="1" ht="15.75">
      <c r="A10" s="284">
        <v>2011</v>
      </c>
      <c r="B10" s="209">
        <v>5648</v>
      </c>
      <c r="C10" s="209">
        <v>16949</v>
      </c>
      <c r="D10" s="506">
        <f t="shared" si="0"/>
        <v>22597</v>
      </c>
      <c r="E10" s="207">
        <f t="shared" si="1"/>
        <v>0.24994468292251185</v>
      </c>
      <c r="F10" s="270">
        <f t="shared" si="2"/>
        <v>0.75005531707748818</v>
      </c>
      <c r="H10" s="111"/>
      <c r="I10" s="111"/>
    </row>
    <row r="11" spans="1:10" s="67" customFormat="1" ht="15.75">
      <c r="A11" s="284">
        <v>2012</v>
      </c>
      <c r="B11" s="209">
        <v>7023</v>
      </c>
      <c r="C11" s="209">
        <v>19665</v>
      </c>
      <c r="D11" s="506">
        <f t="shared" ref="D11:D16" si="3">B11+C11</f>
        <v>26688</v>
      </c>
      <c r="E11" s="207">
        <f t="shared" ref="E11:E16" si="4">B11/D11</f>
        <v>0.26315197841726617</v>
      </c>
      <c r="F11" s="270">
        <f t="shared" ref="F11:F16" si="5">C11/D11</f>
        <v>0.73684802158273377</v>
      </c>
      <c r="H11" s="111"/>
      <c r="I11" s="111"/>
    </row>
    <row r="12" spans="1:10" s="67" customFormat="1" ht="15.75">
      <c r="A12" s="284">
        <v>2013</v>
      </c>
      <c r="B12" s="209">
        <v>7836</v>
      </c>
      <c r="C12" s="209">
        <v>20799</v>
      </c>
      <c r="D12" s="506">
        <f t="shared" si="3"/>
        <v>28635</v>
      </c>
      <c r="E12" s="207">
        <f t="shared" si="4"/>
        <v>0.27365112624410687</v>
      </c>
      <c r="F12" s="270">
        <f t="shared" si="5"/>
        <v>0.72634887375589319</v>
      </c>
      <c r="H12" s="111"/>
      <c r="I12" s="111"/>
    </row>
    <row r="13" spans="1:10" s="67" customFormat="1" ht="15.75">
      <c r="A13" s="284">
        <v>2014</v>
      </c>
      <c r="B13" s="209">
        <v>8866</v>
      </c>
      <c r="C13" s="209">
        <v>22166</v>
      </c>
      <c r="D13" s="506">
        <f t="shared" si="3"/>
        <v>31032</v>
      </c>
      <c r="E13" s="207">
        <f t="shared" si="4"/>
        <v>0.28570507862851252</v>
      </c>
      <c r="F13" s="270">
        <f t="shared" si="5"/>
        <v>0.71429492137148753</v>
      </c>
      <c r="H13" s="111"/>
      <c r="I13" s="111"/>
    </row>
    <row r="14" spans="1:10" s="67" customFormat="1" ht="15.75">
      <c r="A14" s="284">
        <v>2015</v>
      </c>
      <c r="B14" s="209">
        <v>10124</v>
      </c>
      <c r="C14" s="209">
        <v>24425</v>
      </c>
      <c r="D14" s="506">
        <f t="shared" si="3"/>
        <v>34549</v>
      </c>
      <c r="E14" s="207">
        <f t="shared" si="4"/>
        <v>0.29303308344669887</v>
      </c>
      <c r="F14" s="270">
        <f t="shared" si="5"/>
        <v>0.70696691655330113</v>
      </c>
      <c r="H14" s="111"/>
      <c r="I14" s="111"/>
    </row>
    <row r="15" spans="1:10" s="67" customFormat="1" ht="15.75">
      <c r="A15" s="284">
        <v>2016</v>
      </c>
      <c r="B15" s="209">
        <v>12141</v>
      </c>
      <c r="C15" s="209">
        <v>26715</v>
      </c>
      <c r="D15" s="506">
        <f t="shared" si="3"/>
        <v>38856</v>
      </c>
      <c r="E15" s="207">
        <f t="shared" si="4"/>
        <v>0.31246139592340949</v>
      </c>
      <c r="F15" s="270">
        <f t="shared" si="5"/>
        <v>0.68753860407659051</v>
      </c>
      <c r="H15" s="111"/>
      <c r="I15" s="111"/>
    </row>
    <row r="16" spans="1:10" s="610" customFormat="1" ht="15.75">
      <c r="A16" s="284">
        <v>2017</v>
      </c>
      <c r="B16" s="209">
        <v>12445</v>
      </c>
      <c r="C16" s="209">
        <v>29044</v>
      </c>
      <c r="D16" s="506">
        <f t="shared" si="3"/>
        <v>41489</v>
      </c>
      <c r="E16" s="207">
        <f t="shared" si="4"/>
        <v>0.29995902528381019</v>
      </c>
      <c r="F16" s="270">
        <f t="shared" si="5"/>
        <v>0.70004097471618987</v>
      </c>
      <c r="H16" s="111"/>
      <c r="I16" s="111"/>
    </row>
    <row r="17" spans="1:9" s="67" customFormat="1" ht="15.75">
      <c r="A17" s="284">
        <v>2018</v>
      </c>
      <c r="B17" s="209">
        <v>14726</v>
      </c>
      <c r="C17" s="209">
        <v>30744</v>
      </c>
      <c r="D17" s="506">
        <f>B17+C17</f>
        <v>45470</v>
      </c>
      <c r="E17" s="207">
        <f>B17/D17</f>
        <v>0.32386188695843415</v>
      </c>
      <c r="F17" s="270">
        <f>C17/D17</f>
        <v>0.6761381130415659</v>
      </c>
      <c r="G17" s="610"/>
      <c r="H17" s="111"/>
      <c r="I17" s="111" t="s">
        <v>10</v>
      </c>
    </row>
    <row r="18" spans="1:9" s="610" customFormat="1" ht="15.75">
      <c r="A18" s="284">
        <v>2019</v>
      </c>
      <c r="B18" s="209">
        <v>16910</v>
      </c>
      <c r="C18" s="209">
        <v>32238</v>
      </c>
      <c r="D18" s="506">
        <f>B18+C18</f>
        <v>49148</v>
      </c>
      <c r="E18" s="207">
        <f>B18/D18</f>
        <v>0.34406283063400339</v>
      </c>
      <c r="F18" s="270">
        <f>C18/D18</f>
        <v>0.65593716936599655</v>
      </c>
    </row>
    <row r="19" spans="1:9" s="67" customFormat="1" ht="15.75">
      <c r="A19" s="284" t="s">
        <v>1105</v>
      </c>
      <c r="B19" s="209">
        <v>12454</v>
      </c>
      <c r="C19" s="209">
        <f>24+20139</f>
        <v>20163</v>
      </c>
      <c r="D19" s="506">
        <f>B19+C19</f>
        <v>32617</v>
      </c>
      <c r="E19" s="207">
        <f>B19/D19</f>
        <v>0.3818254284575528</v>
      </c>
      <c r="F19" s="270">
        <f>C19/D19</f>
        <v>0.61817457154244715</v>
      </c>
      <c r="G19" s="610"/>
      <c r="H19" s="121"/>
    </row>
    <row r="20" spans="1:9" s="67" customFormat="1" ht="15.75">
      <c r="A20" s="300" t="s">
        <v>2</v>
      </c>
      <c r="B20" s="273">
        <f>SUM(B4:B19)</f>
        <v>120181</v>
      </c>
      <c r="C20" s="273">
        <f>SUM(C4:C19)</f>
        <v>291826</v>
      </c>
      <c r="D20" s="507">
        <f>SUM(D4:D19)</f>
        <v>412007</v>
      </c>
      <c r="E20" s="311">
        <f>+B20/D20</f>
        <v>0.29169650030217931</v>
      </c>
      <c r="F20" s="312">
        <f>+C20/D20</f>
        <v>0.70830349969782069</v>
      </c>
    </row>
    <row r="21" spans="1:9" s="67" customFormat="1"/>
    <row r="22" spans="1:9" s="67" customFormat="1"/>
    <row r="23" spans="1:9" s="67" customFormat="1"/>
    <row r="24" spans="1:9" s="67" customFormat="1"/>
    <row r="25" spans="1:9" s="67" customFormat="1"/>
    <row r="26" spans="1:9" s="67" customFormat="1"/>
    <row r="27" spans="1:9" s="67" customFormat="1"/>
    <row r="28" spans="1:9" s="67" customFormat="1"/>
    <row r="29" spans="1:9" s="67" customFormat="1"/>
    <row r="30" spans="1:9" s="67" customFormat="1"/>
    <row r="31" spans="1:9" s="67" customFormat="1"/>
    <row r="32" spans="1:9"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row r="43" spans="3:3" s="67" customFormat="1" ht="15.75">
      <c r="C43" s="111"/>
    </row>
    <row r="44" spans="3:3" s="67" customFormat="1"/>
    <row r="45" spans="3:3" s="67" customFormat="1"/>
    <row r="46" spans="3:3" s="67" customFormat="1"/>
    <row r="47" spans="3:3" s="67" customFormat="1"/>
    <row r="48" spans="3:3" s="67" customFormat="1"/>
    <row r="49" spans="1:8" s="67" customFormat="1"/>
    <row r="50" spans="1:8" s="67" customFormat="1"/>
    <row r="51" spans="1:8" s="67" customFormat="1"/>
    <row r="52" spans="1:8">
      <c r="A52" s="67"/>
      <c r="B52" s="67"/>
      <c r="C52" s="67"/>
      <c r="D52" s="67"/>
      <c r="E52" s="67"/>
      <c r="F52" s="67"/>
      <c r="G52" s="67"/>
      <c r="H52" s="67"/>
    </row>
    <row r="53" spans="1:8">
      <c r="A53" s="67"/>
      <c r="B53" s="67"/>
      <c r="C53" s="67"/>
      <c r="D53" s="67"/>
      <c r="E53" s="67"/>
      <c r="F53" s="67"/>
      <c r="G53" s="67"/>
    </row>
    <row r="54" spans="1:8">
      <c r="A54" s="67"/>
      <c r="B54" s="67"/>
      <c r="C54" s="67"/>
      <c r="D54" s="67"/>
      <c r="E54" s="67"/>
      <c r="F54" s="67"/>
    </row>
    <row r="55" spans="1:8">
      <c r="A55" s="67"/>
      <c r="B55" s="67"/>
      <c r="C55" s="67"/>
      <c r="D55" s="67"/>
      <c r="E55" s="67"/>
      <c r="F55" s="67"/>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AH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7" customFormat="1" ht="78" customHeight="1">
      <c r="A1" s="2406"/>
      <c r="B1" s="2406"/>
      <c r="C1" s="2406"/>
      <c r="D1" s="2406"/>
      <c r="E1" s="2406"/>
      <c r="F1" s="2406"/>
      <c r="G1" s="2406"/>
      <c r="H1" s="2406"/>
      <c r="I1" s="2406"/>
      <c r="J1" s="2406"/>
      <c r="K1" s="2406"/>
      <c r="L1" s="2406"/>
      <c r="M1" s="2406"/>
      <c r="N1" s="2406"/>
    </row>
    <row r="2" spans="1:14" s="67" customFormat="1" ht="13.5" customHeight="1">
      <c r="A2" s="354"/>
      <c r="B2" s="353"/>
      <c r="C2" s="353"/>
      <c r="D2" s="353"/>
      <c r="E2" s="353"/>
      <c r="F2" s="353"/>
      <c r="G2" s="353"/>
      <c r="H2" s="353"/>
      <c r="I2" s="353"/>
      <c r="J2" s="353"/>
      <c r="K2" s="353"/>
      <c r="L2" s="353"/>
      <c r="M2" s="353"/>
      <c r="N2" s="355"/>
    </row>
    <row r="3" spans="1:14" s="110" customFormat="1" ht="60" customHeight="1">
      <c r="A3" s="1204" t="s">
        <v>0</v>
      </c>
      <c r="B3" s="320" t="s">
        <v>273</v>
      </c>
      <c r="C3" s="320" t="s">
        <v>272</v>
      </c>
      <c r="D3" s="320" t="s">
        <v>271</v>
      </c>
      <c r="E3" s="320" t="s">
        <v>270</v>
      </c>
      <c r="F3" s="320" t="s">
        <v>269</v>
      </c>
      <c r="G3" s="320" t="s">
        <v>530</v>
      </c>
      <c r="H3" s="604" t="s">
        <v>103</v>
      </c>
      <c r="I3" s="320" t="s">
        <v>267</v>
      </c>
      <c r="J3" s="320" t="s">
        <v>359</v>
      </c>
      <c r="K3" s="320" t="s">
        <v>360</v>
      </c>
      <c r="L3" s="320" t="s">
        <v>266</v>
      </c>
      <c r="M3" s="320" t="s">
        <v>265</v>
      </c>
      <c r="N3" s="321" t="s">
        <v>264</v>
      </c>
    </row>
    <row r="4" spans="1:14" s="67" customFormat="1" ht="15.75">
      <c r="A4" s="1935">
        <v>2005</v>
      </c>
      <c r="B4" s="1938">
        <v>145</v>
      </c>
      <c r="C4" s="1939">
        <v>345</v>
      </c>
      <c r="D4" s="1939">
        <v>1445</v>
      </c>
      <c r="E4" s="1939">
        <v>1013</v>
      </c>
      <c r="F4" s="1939">
        <v>511</v>
      </c>
      <c r="G4" s="1940">
        <f>275-3</f>
        <v>272</v>
      </c>
      <c r="H4" s="1937">
        <f t="shared" ref="H4:H10" si="0">SUM(B4:G4)</f>
        <v>3731</v>
      </c>
      <c r="I4" s="1250">
        <f t="shared" ref="I4:I10" si="1">B4/H4</f>
        <v>3.8863575448941305E-2</v>
      </c>
      <c r="J4" s="1250">
        <f t="shared" ref="J4:J10" si="2">C4/H4</f>
        <v>9.2468507102653447E-2</v>
      </c>
      <c r="K4" s="1250">
        <f t="shared" ref="K4:K20" si="3">D4/H4</f>
        <v>0.3872956311980702</v>
      </c>
      <c r="L4" s="1250">
        <f t="shared" ref="L4:L20" si="4">E4/H4</f>
        <v>0.27150897882605202</v>
      </c>
      <c r="M4" s="1250">
        <f t="shared" ref="M4:M20" si="5">F4/H4</f>
        <v>0.13696060037523453</v>
      </c>
      <c r="N4" s="1251">
        <f t="shared" ref="N4:N20" si="6">G4/H4</f>
        <v>7.2902707049048512E-2</v>
      </c>
    </row>
    <row r="5" spans="1:14" s="67" customFormat="1" ht="15.75">
      <c r="A5" s="310" t="s">
        <v>193</v>
      </c>
      <c r="B5" s="1941">
        <v>37</v>
      </c>
      <c r="C5" s="1235">
        <v>740</v>
      </c>
      <c r="D5" s="1235">
        <v>2043</v>
      </c>
      <c r="E5" s="1235">
        <v>1536</v>
      </c>
      <c r="F5" s="1235">
        <v>808</v>
      </c>
      <c r="G5" s="1942">
        <v>371</v>
      </c>
      <c r="H5" s="1937">
        <f t="shared" si="0"/>
        <v>5535</v>
      </c>
      <c r="I5" s="1250">
        <f t="shared" si="1"/>
        <v>6.6847335140018064E-3</v>
      </c>
      <c r="J5" s="1250">
        <f t="shared" si="2"/>
        <v>0.13369467028003612</v>
      </c>
      <c r="K5" s="1250">
        <f t="shared" si="3"/>
        <v>0.36910569105691055</v>
      </c>
      <c r="L5" s="1250">
        <f t="shared" si="4"/>
        <v>0.27750677506775068</v>
      </c>
      <c r="M5" s="1250">
        <f t="shared" si="5"/>
        <v>0.14598012646793135</v>
      </c>
      <c r="N5" s="1251">
        <f t="shared" si="6"/>
        <v>6.7028003613369469E-2</v>
      </c>
    </row>
    <row r="6" spans="1:14" s="67" customFormat="1" ht="15.75">
      <c r="A6" s="310" t="s">
        <v>130</v>
      </c>
      <c r="B6" s="1941">
        <v>9</v>
      </c>
      <c r="C6" s="1235">
        <v>1413</v>
      </c>
      <c r="D6" s="1235">
        <v>3274</v>
      </c>
      <c r="E6" s="1235">
        <v>2149</v>
      </c>
      <c r="F6" s="1235">
        <v>1123</v>
      </c>
      <c r="G6" s="1942">
        <f>571+5</f>
        <v>576</v>
      </c>
      <c r="H6" s="1937">
        <f t="shared" si="0"/>
        <v>8544</v>
      </c>
      <c r="I6" s="1250">
        <f t="shared" si="1"/>
        <v>1.0533707865168539E-3</v>
      </c>
      <c r="J6" s="1250">
        <f t="shared" si="2"/>
        <v>0.16537921348314608</v>
      </c>
      <c r="K6" s="1250">
        <f t="shared" si="3"/>
        <v>0.38319288389513106</v>
      </c>
      <c r="L6" s="1250">
        <f t="shared" si="4"/>
        <v>0.25152153558052437</v>
      </c>
      <c r="M6" s="1250">
        <f t="shared" si="5"/>
        <v>0.13143726591760299</v>
      </c>
      <c r="N6" s="1251">
        <f t="shared" si="6"/>
        <v>6.741573033707865E-2</v>
      </c>
    </row>
    <row r="7" spans="1:14" s="67" customFormat="1" ht="15.75">
      <c r="A7" s="310" t="s">
        <v>168</v>
      </c>
      <c r="B7" s="1941">
        <v>7</v>
      </c>
      <c r="C7" s="1235">
        <v>1031</v>
      </c>
      <c r="D7" s="1235">
        <v>4066</v>
      </c>
      <c r="E7" s="1235">
        <v>3112</v>
      </c>
      <c r="F7" s="1235">
        <v>1708</v>
      </c>
      <c r="G7" s="1942">
        <v>1053</v>
      </c>
      <c r="H7" s="1937">
        <f t="shared" si="0"/>
        <v>10977</v>
      </c>
      <c r="I7" s="1250">
        <f t="shared" si="1"/>
        <v>6.3769700282408678E-4</v>
      </c>
      <c r="J7" s="1250">
        <f t="shared" si="2"/>
        <v>9.3923658558804773E-2</v>
      </c>
      <c r="K7" s="1250">
        <f t="shared" si="3"/>
        <v>0.37041085906896237</v>
      </c>
      <c r="L7" s="1250">
        <f t="shared" si="4"/>
        <v>0.28350186754122253</v>
      </c>
      <c r="M7" s="1250">
        <f t="shared" si="5"/>
        <v>0.15559806868907716</v>
      </c>
      <c r="N7" s="1251">
        <f t="shared" si="6"/>
        <v>9.5927849139109039E-2</v>
      </c>
    </row>
    <row r="8" spans="1:14" s="67" customFormat="1" ht="15.75">
      <c r="A8" s="310" t="s">
        <v>169</v>
      </c>
      <c r="B8" s="1941">
        <v>2</v>
      </c>
      <c r="C8" s="1235">
        <v>2024</v>
      </c>
      <c r="D8" s="1235">
        <v>5530</v>
      </c>
      <c r="E8" s="1235">
        <v>3839</v>
      </c>
      <c r="F8" s="1235">
        <v>2108</v>
      </c>
      <c r="G8" s="1942">
        <v>1180</v>
      </c>
      <c r="H8" s="1937">
        <f t="shared" si="0"/>
        <v>14683</v>
      </c>
      <c r="I8" s="1250">
        <f t="shared" si="1"/>
        <v>1.3621194578764559E-4</v>
      </c>
      <c r="J8" s="1250">
        <f t="shared" si="2"/>
        <v>0.13784648913709732</v>
      </c>
      <c r="K8" s="1250">
        <f t="shared" si="3"/>
        <v>0.37662603010284001</v>
      </c>
      <c r="L8" s="1250">
        <f t="shared" si="4"/>
        <v>0.26145882993938568</v>
      </c>
      <c r="M8" s="1250">
        <f t="shared" si="5"/>
        <v>0.14356739086017845</v>
      </c>
      <c r="N8" s="1251">
        <f t="shared" si="6"/>
        <v>8.0365048014710894E-2</v>
      </c>
    </row>
    <row r="9" spans="1:14" s="67" customFormat="1" ht="15.75">
      <c r="A9" s="310" t="s">
        <v>146</v>
      </c>
      <c r="B9" s="1941">
        <v>0</v>
      </c>
      <c r="C9" s="1235">
        <v>3154</v>
      </c>
      <c r="D9" s="1235">
        <v>6350</v>
      </c>
      <c r="E9" s="1235">
        <v>4256</v>
      </c>
      <c r="F9" s="1235">
        <v>2407</v>
      </c>
      <c r="G9" s="1942">
        <v>1289</v>
      </c>
      <c r="H9" s="1937">
        <f t="shared" si="0"/>
        <v>17456</v>
      </c>
      <c r="I9" s="1250">
        <f t="shared" si="1"/>
        <v>0</v>
      </c>
      <c r="J9" s="1250">
        <f t="shared" si="2"/>
        <v>0.18068285976168652</v>
      </c>
      <c r="K9" s="1250">
        <f t="shared" si="3"/>
        <v>0.3637717690192484</v>
      </c>
      <c r="L9" s="1250">
        <f t="shared" si="4"/>
        <v>0.24381301558203483</v>
      </c>
      <c r="M9" s="1250">
        <f t="shared" si="5"/>
        <v>0.13788955087076077</v>
      </c>
      <c r="N9" s="1251">
        <f t="shared" si="6"/>
        <v>7.3842804766269476E-2</v>
      </c>
    </row>
    <row r="10" spans="1:14" s="67" customFormat="1" ht="15.75">
      <c r="A10" s="310">
        <v>2011</v>
      </c>
      <c r="B10" s="1941">
        <v>6</v>
      </c>
      <c r="C10" s="1235">
        <v>4931</v>
      </c>
      <c r="D10" s="1235">
        <v>7715</v>
      </c>
      <c r="E10" s="1235">
        <v>5319</v>
      </c>
      <c r="F10" s="1235">
        <v>3017</v>
      </c>
      <c r="G10" s="1942">
        <v>1609</v>
      </c>
      <c r="H10" s="1937">
        <f t="shared" si="0"/>
        <v>22597</v>
      </c>
      <c r="I10" s="1250">
        <f t="shared" si="1"/>
        <v>2.6552197194317829E-4</v>
      </c>
      <c r="J10" s="1250">
        <f t="shared" si="2"/>
        <v>0.21821480727530204</v>
      </c>
      <c r="K10" s="1250">
        <f t="shared" si="3"/>
        <v>0.34141700225693677</v>
      </c>
      <c r="L10" s="1250">
        <f t="shared" si="4"/>
        <v>0.23538522812762755</v>
      </c>
      <c r="M10" s="1250">
        <f t="shared" si="5"/>
        <v>0.13351329822542815</v>
      </c>
      <c r="N10" s="1251">
        <f t="shared" si="6"/>
        <v>7.1204142142762314E-2</v>
      </c>
    </row>
    <row r="11" spans="1:14" s="67" customFormat="1" ht="18" customHeight="1">
      <c r="A11" s="310" t="s">
        <v>385</v>
      </c>
      <c r="B11" s="1941">
        <v>18</v>
      </c>
      <c r="C11" s="1235">
        <v>6875</v>
      </c>
      <c r="D11" s="1235">
        <v>8611</v>
      </c>
      <c r="E11" s="1235">
        <v>5883</v>
      </c>
      <c r="F11" s="1235">
        <v>3457</v>
      </c>
      <c r="G11" s="1942">
        <v>1844</v>
      </c>
      <c r="H11" s="1937">
        <f t="shared" ref="H11:H16" si="7">SUM(B11:G11)</f>
        <v>26688</v>
      </c>
      <c r="I11" s="1250">
        <f t="shared" ref="I11:I20" si="8">B11/H11</f>
        <v>6.7446043165467629E-4</v>
      </c>
      <c r="J11" s="1250">
        <f t="shared" ref="J11:J20" si="9">C11/H11</f>
        <v>0.25760641486810554</v>
      </c>
      <c r="K11" s="1250">
        <f t="shared" ref="K11:K16" si="10">D11/H11</f>
        <v>0.32265437649880097</v>
      </c>
      <c r="L11" s="1250">
        <f t="shared" ref="L11:L16" si="11">E11/H11</f>
        <v>0.22043615107913669</v>
      </c>
      <c r="M11" s="1250">
        <f t="shared" ref="M11:M16" si="12">F11/H11</f>
        <v>0.12953387290167867</v>
      </c>
      <c r="N11" s="1251">
        <f t="shared" ref="N11:N16" si="13">G11/H11</f>
        <v>6.9094724220623502E-2</v>
      </c>
    </row>
    <row r="12" spans="1:14" s="67" customFormat="1" ht="15.75">
      <c r="A12" s="310" t="s">
        <v>419</v>
      </c>
      <c r="B12" s="1941">
        <v>34</v>
      </c>
      <c r="C12" s="1235">
        <v>8429</v>
      </c>
      <c r="D12" s="1235">
        <v>8946</v>
      </c>
      <c r="E12" s="1235">
        <v>5876</v>
      </c>
      <c r="F12" s="1235">
        <v>3510</v>
      </c>
      <c r="G12" s="1942">
        <v>1840</v>
      </c>
      <c r="H12" s="1937">
        <f t="shared" si="7"/>
        <v>28635</v>
      </c>
      <c r="I12" s="1250">
        <f t="shared" si="8"/>
        <v>1.1873581281648332E-3</v>
      </c>
      <c r="J12" s="1250">
        <f t="shared" si="9"/>
        <v>0.29436004889121703</v>
      </c>
      <c r="K12" s="1250">
        <f t="shared" si="10"/>
        <v>0.31241487689889996</v>
      </c>
      <c r="L12" s="1250">
        <f t="shared" si="11"/>
        <v>0.20520342238519296</v>
      </c>
      <c r="M12" s="1250">
        <f t="shared" si="12"/>
        <v>0.12257726558407543</v>
      </c>
      <c r="N12" s="1251">
        <f t="shared" si="13"/>
        <v>6.4257028112449793E-2</v>
      </c>
    </row>
    <row r="13" spans="1:14" s="67" customFormat="1" ht="17.25" customHeight="1">
      <c r="A13" s="310" t="s">
        <v>424</v>
      </c>
      <c r="B13" s="1941">
        <v>80</v>
      </c>
      <c r="C13" s="1235">
        <v>9624</v>
      </c>
      <c r="D13" s="1235">
        <v>8806</v>
      </c>
      <c r="E13" s="1235">
        <v>6269</v>
      </c>
      <c r="F13" s="1235">
        <v>3876</v>
      </c>
      <c r="G13" s="1942">
        <v>2377</v>
      </c>
      <c r="H13" s="1937">
        <f t="shared" si="7"/>
        <v>31032</v>
      </c>
      <c r="I13" s="1250">
        <f t="shared" si="8"/>
        <v>2.5779840164990978E-3</v>
      </c>
      <c r="J13" s="1250">
        <f t="shared" si="9"/>
        <v>0.31013147718484146</v>
      </c>
      <c r="K13" s="1250">
        <f t="shared" si="10"/>
        <v>0.28377159061613816</v>
      </c>
      <c r="L13" s="1250">
        <f t="shared" si="11"/>
        <v>0.20201727249291054</v>
      </c>
      <c r="M13" s="1250">
        <f t="shared" si="12"/>
        <v>0.12490332559938129</v>
      </c>
      <c r="N13" s="1251">
        <f t="shared" si="13"/>
        <v>7.6598350090229445E-2</v>
      </c>
    </row>
    <row r="14" spans="1:14" s="67" customFormat="1" ht="16.5" customHeight="1">
      <c r="A14" s="310" t="s">
        <v>691</v>
      </c>
      <c r="B14" s="1941">
        <v>165</v>
      </c>
      <c r="C14" s="1235">
        <v>12019</v>
      </c>
      <c r="D14" s="1235">
        <v>10377</v>
      </c>
      <c r="E14" s="1235">
        <v>6571</v>
      </c>
      <c r="F14" s="1235">
        <v>3782</v>
      </c>
      <c r="G14" s="1942">
        <v>1635</v>
      </c>
      <c r="H14" s="1937">
        <f t="shared" si="7"/>
        <v>34549</v>
      </c>
      <c r="I14" s="1250">
        <f t="shared" si="8"/>
        <v>4.7758256389475815E-3</v>
      </c>
      <c r="J14" s="1250">
        <f t="shared" si="9"/>
        <v>0.34788271730006659</v>
      </c>
      <c r="K14" s="1250">
        <f t="shared" si="10"/>
        <v>0.30035601609308521</v>
      </c>
      <c r="L14" s="1250">
        <f t="shared" si="11"/>
        <v>0.19019363802136097</v>
      </c>
      <c r="M14" s="1250">
        <f t="shared" si="12"/>
        <v>0.10946771252424094</v>
      </c>
      <c r="N14" s="1251">
        <f t="shared" si="13"/>
        <v>4.7324090422298765E-2</v>
      </c>
    </row>
    <row r="15" spans="1:14" s="67" customFormat="1" ht="16.5" customHeight="1">
      <c r="A15" s="310" t="s">
        <v>745</v>
      </c>
      <c r="B15" s="1941">
        <v>153</v>
      </c>
      <c r="C15" s="1235">
        <v>13830</v>
      </c>
      <c r="D15" s="1235">
        <v>11563</v>
      </c>
      <c r="E15" s="1235">
        <v>7417</v>
      </c>
      <c r="F15" s="1235">
        <v>4270</v>
      </c>
      <c r="G15" s="1942">
        <v>1623</v>
      </c>
      <c r="H15" s="1937">
        <f t="shared" si="7"/>
        <v>38856</v>
      </c>
      <c r="I15" s="1250">
        <f t="shared" si="8"/>
        <v>3.9376158122297715E-3</v>
      </c>
      <c r="J15" s="1250">
        <f t="shared" si="9"/>
        <v>0.35592958616429893</v>
      </c>
      <c r="K15" s="1250">
        <f t="shared" si="10"/>
        <v>0.29758595841054147</v>
      </c>
      <c r="L15" s="1250">
        <f t="shared" si="11"/>
        <v>0.19088429071443277</v>
      </c>
      <c r="M15" s="1250">
        <f t="shared" si="12"/>
        <v>0.10989293802758905</v>
      </c>
      <c r="N15" s="1251">
        <f t="shared" si="13"/>
        <v>4.1769610870907969E-2</v>
      </c>
    </row>
    <row r="16" spans="1:14" s="610" customFormat="1" ht="15.75">
      <c r="A16" s="310" t="s">
        <v>765</v>
      </c>
      <c r="B16" s="1941">
        <v>189</v>
      </c>
      <c r="C16" s="1235">
        <v>15003</v>
      </c>
      <c r="D16" s="1235">
        <v>12102</v>
      </c>
      <c r="E16" s="1235">
        <v>7868</v>
      </c>
      <c r="F16" s="1235">
        <v>4631</v>
      </c>
      <c r="G16" s="1942">
        <v>1696</v>
      </c>
      <c r="H16" s="1937">
        <f t="shared" si="7"/>
        <v>41489</v>
      </c>
      <c r="I16" s="1250">
        <f t="shared" si="8"/>
        <v>4.5554243293403074E-3</v>
      </c>
      <c r="J16" s="1250">
        <f t="shared" si="9"/>
        <v>0.36161392176239487</v>
      </c>
      <c r="K16" s="1250">
        <f t="shared" si="10"/>
        <v>0.29169177372315552</v>
      </c>
      <c r="L16" s="1250">
        <f t="shared" si="11"/>
        <v>0.18964062763624093</v>
      </c>
      <c r="M16" s="1250">
        <f t="shared" si="12"/>
        <v>0.11161994745595218</v>
      </c>
      <c r="N16" s="1251">
        <f t="shared" si="13"/>
        <v>4.0878305092916192E-2</v>
      </c>
    </row>
    <row r="17" spans="1:14" s="67" customFormat="1" ht="15.75">
      <c r="A17" s="310" t="s">
        <v>814</v>
      </c>
      <c r="B17" s="1684">
        <v>160</v>
      </c>
      <c r="C17" s="1013">
        <v>16268</v>
      </c>
      <c r="D17" s="1013">
        <v>13433</v>
      </c>
      <c r="E17" s="1013">
        <v>8648</v>
      </c>
      <c r="F17" s="1013">
        <v>5102</v>
      </c>
      <c r="G17" s="1687">
        <v>1859</v>
      </c>
      <c r="H17" s="1934">
        <f>SUM(B17:G17)</f>
        <v>45470</v>
      </c>
      <c r="I17" s="1250">
        <f>B17/H17</f>
        <v>3.5188036067736969E-3</v>
      </c>
      <c r="J17" s="1250">
        <f>C17/H17</f>
        <v>0.35777435671871566</v>
      </c>
      <c r="K17" s="1250">
        <f>D17/H17</f>
        <v>0.29542555531119419</v>
      </c>
      <c r="L17" s="1250">
        <f>E17/H17</f>
        <v>0.19019133494611831</v>
      </c>
      <c r="M17" s="1250">
        <f>F17/H17</f>
        <v>0.11220585001099626</v>
      </c>
      <c r="N17" s="1251">
        <f>G17/H17</f>
        <v>4.0884099406201892E-2</v>
      </c>
    </row>
    <row r="18" spans="1:14" s="610" customFormat="1" ht="15.75">
      <c r="A18" s="310" t="s">
        <v>869</v>
      </c>
      <c r="B18" s="1684">
        <v>147</v>
      </c>
      <c r="C18" s="1013">
        <v>17232</v>
      </c>
      <c r="D18" s="1013">
        <v>14644</v>
      </c>
      <c r="E18" s="1013">
        <v>9524</v>
      </c>
      <c r="F18" s="1013">
        <v>5494</v>
      </c>
      <c r="G18" s="1687">
        <v>2107</v>
      </c>
      <c r="H18" s="1934">
        <f>SUM(B18:G18)</f>
        <v>49148</v>
      </c>
      <c r="I18" s="1250">
        <f>B18/H18</f>
        <v>2.9909660616912184E-3</v>
      </c>
      <c r="J18" s="1250">
        <f>C18/H18</f>
        <v>0.35061447057866035</v>
      </c>
      <c r="K18" s="1250">
        <f>D18/H18</f>
        <v>0.29795719052657282</v>
      </c>
      <c r="L18" s="1250">
        <f>E18/H18</f>
        <v>0.1937820460649467</v>
      </c>
      <c r="M18" s="1250">
        <f>F18/H18</f>
        <v>0.11178481321722146</v>
      </c>
      <c r="N18" s="1251">
        <f>G18/H18</f>
        <v>4.2870513550907464E-2</v>
      </c>
    </row>
    <row r="19" spans="1:14" s="610" customFormat="1" ht="15.75">
      <c r="A19" s="1936" t="s">
        <v>1105</v>
      </c>
      <c r="B19" s="1943">
        <v>385</v>
      </c>
      <c r="C19" s="1944">
        <v>11359</v>
      </c>
      <c r="D19" s="1944">
        <v>10059</v>
      </c>
      <c r="E19" s="1944">
        <v>6256</v>
      </c>
      <c r="F19" s="1944">
        <v>3501</v>
      </c>
      <c r="G19" s="1945">
        <v>1057</v>
      </c>
      <c r="H19" s="1934">
        <f>SUM(B19:G19)</f>
        <v>32617</v>
      </c>
      <c r="I19" s="1250">
        <f>B19/H19</f>
        <v>1.1803660667749946E-2</v>
      </c>
      <c r="J19" s="1250">
        <f>C19/H19</f>
        <v>0.3482539779869393</v>
      </c>
      <c r="K19" s="1250">
        <f>D19/H19</f>
        <v>0.30839746144648494</v>
      </c>
      <c r="L19" s="1250">
        <f>E19/H19</f>
        <v>0.1918018211362173</v>
      </c>
      <c r="M19" s="1250">
        <f>F19/H19</f>
        <v>0.10733666492933133</v>
      </c>
      <c r="N19" s="1251">
        <f>G19/H19</f>
        <v>3.2406413833277123E-2</v>
      </c>
    </row>
    <row r="20" spans="1:14" s="439" customFormat="1" ht="20.25" customHeight="1">
      <c r="A20" s="318" t="s">
        <v>2</v>
      </c>
      <c r="B20" s="1433">
        <f>SUM(B4:B19)</f>
        <v>1537</v>
      </c>
      <c r="C20" s="1434">
        <f>SUM(C4:C19)</f>
        <v>124277</v>
      </c>
      <c r="D20" s="1434">
        <f t="shared" ref="D20:G20" si="14">SUM(D4:D19)</f>
        <v>128964</v>
      </c>
      <c r="E20" s="1434">
        <f t="shared" si="14"/>
        <v>85536</v>
      </c>
      <c r="F20" s="1434">
        <f t="shared" si="14"/>
        <v>49305</v>
      </c>
      <c r="G20" s="1434">
        <f t="shared" si="14"/>
        <v>22388</v>
      </c>
      <c r="H20" s="635">
        <f>SUM(H4:H19)</f>
        <v>412007</v>
      </c>
      <c r="I20" s="1662">
        <f t="shared" si="8"/>
        <v>3.7305191416650688E-3</v>
      </c>
      <c r="J20" s="1662">
        <f t="shared" si="9"/>
        <v>0.30163807896467776</v>
      </c>
      <c r="K20" s="1662">
        <f t="shared" si="3"/>
        <v>0.31301409927501234</v>
      </c>
      <c r="L20" s="1662">
        <f t="shared" si="4"/>
        <v>0.20760812316295596</v>
      </c>
      <c r="M20" s="1662">
        <f t="shared" si="5"/>
        <v>0.11967029686388823</v>
      </c>
      <c r="N20" s="1141">
        <f t="shared" si="6"/>
        <v>5.4338882591800627E-2</v>
      </c>
    </row>
    <row r="21" spans="1:14" s="67" customFormat="1" ht="15.75">
      <c r="A21" s="2535" t="s">
        <v>523</v>
      </c>
      <c r="B21" s="2536"/>
      <c r="C21" s="2536"/>
      <c r="D21" s="2536"/>
      <c r="E21" s="2536"/>
      <c r="F21" s="2536"/>
    </row>
    <row r="22" spans="1:14" s="67" customFormat="1">
      <c r="J22" s="174"/>
    </row>
    <row r="23" spans="1:14" s="67" customFormat="1"/>
    <row r="24" spans="1:14" s="67" customFormat="1"/>
    <row r="25" spans="1:14" s="67" customFormat="1"/>
    <row r="26" spans="1:14" s="67" customFormat="1"/>
    <row r="27" spans="1:14" s="67" customFormat="1"/>
    <row r="28" spans="1:14" s="67" customFormat="1"/>
    <row r="29" spans="1:14" s="67" customFormat="1"/>
    <row r="30" spans="1:14">
      <c r="A30" s="67"/>
      <c r="B30" s="67"/>
      <c r="C30" s="67"/>
      <c r="D30" s="67"/>
      <c r="E30" s="67"/>
      <c r="F30" s="67"/>
      <c r="G30" s="67"/>
      <c r="H30" s="67"/>
      <c r="I30" s="67"/>
      <c r="J30" s="67"/>
      <c r="K30" s="67"/>
      <c r="L30" s="67"/>
      <c r="M30" s="67"/>
      <c r="N30" s="67"/>
    </row>
    <row r="31" spans="1:14">
      <c r="A31" s="67"/>
      <c r="B31" s="67"/>
      <c r="C31" s="67"/>
      <c r="D31" s="67"/>
      <c r="E31" s="67"/>
      <c r="F31" s="67"/>
      <c r="G31" s="67"/>
      <c r="H31" s="67"/>
      <c r="I31" s="67"/>
      <c r="J31" s="67"/>
      <c r="K31" s="67"/>
      <c r="L31" s="67"/>
      <c r="M31" s="67"/>
      <c r="N31" s="67"/>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153" customWidth="1"/>
    <col min="2" max="2" width="15.7109375" style="542" customWidth="1"/>
    <col min="3" max="6" width="15.28515625" style="542" customWidth="1"/>
    <col min="7" max="7" width="13.28515625" style="153" customWidth="1"/>
    <col min="8" max="12" width="17.28515625" style="542" customWidth="1"/>
    <col min="13" max="13" width="13.42578125" style="32" customWidth="1"/>
    <col min="14" max="14" width="3.5703125" style="32" customWidth="1"/>
    <col min="15" max="16384" width="11.42578125" style="32"/>
  </cols>
  <sheetData>
    <row r="1" spans="1:13" s="67" customFormat="1" ht="101.25" customHeight="1">
      <c r="A1" s="2406"/>
      <c r="B1" s="2406"/>
      <c r="C1" s="2406"/>
      <c r="D1" s="2406"/>
      <c r="E1" s="2406"/>
      <c r="F1" s="2406"/>
      <c r="G1" s="2406"/>
      <c r="H1" s="2406"/>
      <c r="I1" s="2406"/>
      <c r="J1" s="2406"/>
      <c r="K1" s="2406"/>
      <c r="L1" s="2406"/>
      <c r="M1" s="2406"/>
    </row>
    <row r="2" spans="1:13" s="67" customFormat="1" ht="3.75" customHeight="1">
      <c r="A2" s="2011"/>
      <c r="B2" s="824"/>
      <c r="C2" s="824"/>
      <c r="D2" s="824"/>
      <c r="E2" s="824"/>
      <c r="F2" s="824"/>
      <c r="G2" s="2066"/>
      <c r="H2" s="824"/>
      <c r="I2" s="824"/>
      <c r="J2" s="824"/>
      <c r="K2" s="824"/>
      <c r="L2" s="824"/>
      <c r="M2" s="110"/>
    </row>
    <row r="3" spans="1:13" s="110" customFormat="1" ht="39.75" customHeight="1">
      <c r="A3" s="300" t="s">
        <v>0</v>
      </c>
      <c r="B3" s="303" t="s">
        <v>291</v>
      </c>
      <c r="C3" s="303" t="s">
        <v>290</v>
      </c>
      <c r="D3" s="303" t="s">
        <v>289</v>
      </c>
      <c r="E3" s="303" t="s">
        <v>288</v>
      </c>
      <c r="F3" s="303" t="s">
        <v>186</v>
      </c>
      <c r="G3" s="301" t="s">
        <v>103</v>
      </c>
      <c r="H3" s="2030" t="s">
        <v>287</v>
      </c>
      <c r="I3" s="2030" t="s">
        <v>286</v>
      </c>
      <c r="J3" s="2030" t="s">
        <v>285</v>
      </c>
      <c r="K3" s="2030" t="s">
        <v>284</v>
      </c>
      <c r="L3" s="2031" t="s">
        <v>245</v>
      </c>
    </row>
    <row r="4" spans="1:13" s="67" customFormat="1" ht="15.75">
      <c r="A4" s="269">
        <v>2005</v>
      </c>
      <c r="B4" s="313">
        <v>15</v>
      </c>
      <c r="C4" s="313">
        <v>174</v>
      </c>
      <c r="D4" s="313">
        <v>220</v>
      </c>
      <c r="E4" s="313">
        <v>27</v>
      </c>
      <c r="F4" s="313">
        <v>3295</v>
      </c>
      <c r="G4" s="2079">
        <f t="shared" ref="G4:G10" si="0">SUM(B4:F4)</f>
        <v>3731</v>
      </c>
      <c r="H4" s="1487">
        <f t="shared" ref="H4:H10" si="1">B4/G4</f>
        <v>4.0203698740284106E-3</v>
      </c>
      <c r="I4" s="1487">
        <f t="shared" ref="I4:I20" si="2">C4/G4</f>
        <v>4.6636290538729565E-2</v>
      </c>
      <c r="J4" s="1487">
        <f t="shared" ref="J4:J20" si="3">D4/G4</f>
        <v>5.8965424819083359E-2</v>
      </c>
      <c r="K4" s="1487">
        <f t="shared" ref="K4:K20" si="4">E4/G4</f>
        <v>7.2366657732511391E-3</v>
      </c>
      <c r="L4" s="1488">
        <f t="shared" ref="L4:L20" si="5">F4/G4</f>
        <v>0.88314124899490754</v>
      </c>
    </row>
    <row r="5" spans="1:13" s="67" customFormat="1" ht="15.75">
      <c r="A5" s="269" t="s">
        <v>193</v>
      </c>
      <c r="B5" s="313">
        <v>25</v>
      </c>
      <c r="C5" s="313">
        <v>306</v>
      </c>
      <c r="D5" s="313">
        <v>376</v>
      </c>
      <c r="E5" s="313">
        <v>49</v>
      </c>
      <c r="F5" s="313">
        <v>4779</v>
      </c>
      <c r="G5" s="2079">
        <f t="shared" si="0"/>
        <v>5535</v>
      </c>
      <c r="H5" s="1487">
        <f t="shared" si="1"/>
        <v>4.5167118337850042E-3</v>
      </c>
      <c r="I5" s="1487">
        <f t="shared" si="2"/>
        <v>5.5284552845528454E-2</v>
      </c>
      <c r="J5" s="1487">
        <f t="shared" si="3"/>
        <v>6.793134598012647E-2</v>
      </c>
      <c r="K5" s="1487">
        <f t="shared" si="4"/>
        <v>8.8527551942186086E-3</v>
      </c>
      <c r="L5" s="1488">
        <f t="shared" si="5"/>
        <v>0.86341463414634145</v>
      </c>
    </row>
    <row r="6" spans="1:13" s="67" customFormat="1" ht="15.75">
      <c r="A6" s="269" t="s">
        <v>130</v>
      </c>
      <c r="B6" s="313">
        <v>155</v>
      </c>
      <c r="C6" s="313">
        <v>823</v>
      </c>
      <c r="D6" s="313">
        <v>951</v>
      </c>
      <c r="E6" s="313">
        <v>190</v>
      </c>
      <c r="F6" s="313">
        <v>6425</v>
      </c>
      <c r="G6" s="2079">
        <f t="shared" si="0"/>
        <v>8544</v>
      </c>
      <c r="H6" s="1487">
        <f t="shared" si="1"/>
        <v>1.8141385767790261E-2</v>
      </c>
      <c r="I6" s="1487">
        <f t="shared" si="2"/>
        <v>9.6324906367041205E-2</v>
      </c>
      <c r="J6" s="1487">
        <f t="shared" si="3"/>
        <v>0.1113061797752809</v>
      </c>
      <c r="K6" s="1487">
        <f t="shared" si="4"/>
        <v>2.2237827715355804E-2</v>
      </c>
      <c r="L6" s="1488">
        <f t="shared" si="5"/>
        <v>0.75198970037453183</v>
      </c>
    </row>
    <row r="7" spans="1:13" s="67" customFormat="1" ht="15.75">
      <c r="A7" s="269" t="s">
        <v>168</v>
      </c>
      <c r="B7" s="313">
        <v>429</v>
      </c>
      <c r="C7" s="313">
        <v>3165</v>
      </c>
      <c r="D7" s="313">
        <v>4060</v>
      </c>
      <c r="E7" s="313">
        <v>874</v>
      </c>
      <c r="F7" s="313">
        <v>2449</v>
      </c>
      <c r="G7" s="2079">
        <f t="shared" si="0"/>
        <v>10977</v>
      </c>
      <c r="H7" s="1487">
        <f t="shared" si="1"/>
        <v>3.9081716315933317E-2</v>
      </c>
      <c r="I7" s="1487">
        <f t="shared" si="2"/>
        <v>0.2883301448483192</v>
      </c>
      <c r="J7" s="1487">
        <f t="shared" si="3"/>
        <v>0.36986426163797032</v>
      </c>
      <c r="K7" s="1487">
        <f t="shared" si="4"/>
        <v>7.9621025781178828E-2</v>
      </c>
      <c r="L7" s="1488">
        <f t="shared" si="5"/>
        <v>0.22310285141659833</v>
      </c>
    </row>
    <row r="8" spans="1:13" s="67" customFormat="1" ht="15.75">
      <c r="A8" s="269" t="s">
        <v>169</v>
      </c>
      <c r="B8" s="313">
        <v>480</v>
      </c>
      <c r="C8" s="313">
        <v>5693</v>
      </c>
      <c r="D8" s="313">
        <v>7010</v>
      </c>
      <c r="E8" s="313">
        <v>1500</v>
      </c>
      <c r="F8" s="313">
        <v>0</v>
      </c>
      <c r="G8" s="2079">
        <f t="shared" si="0"/>
        <v>14683</v>
      </c>
      <c r="H8" s="1487">
        <f t="shared" si="1"/>
        <v>3.2690866989034936E-2</v>
      </c>
      <c r="I8" s="1487">
        <f t="shared" si="2"/>
        <v>0.38772730368453312</v>
      </c>
      <c r="J8" s="1487">
        <f t="shared" si="3"/>
        <v>0.47742286998569777</v>
      </c>
      <c r="K8" s="1487">
        <f t="shared" si="4"/>
        <v>0.10215895934073418</v>
      </c>
      <c r="L8" s="1488">
        <f t="shared" si="5"/>
        <v>0</v>
      </c>
    </row>
    <row r="9" spans="1:13" s="67" customFormat="1" ht="15.75">
      <c r="A9" s="269" t="s">
        <v>146</v>
      </c>
      <c r="B9" s="313">
        <v>467</v>
      </c>
      <c r="C9" s="313">
        <v>6918</v>
      </c>
      <c r="D9" s="313">
        <v>8285</v>
      </c>
      <c r="E9" s="313">
        <v>1785</v>
      </c>
      <c r="F9" s="313">
        <v>1</v>
      </c>
      <c r="G9" s="2079">
        <f t="shared" si="0"/>
        <v>17456</v>
      </c>
      <c r="H9" s="1487">
        <f t="shared" si="1"/>
        <v>2.6752978918423466E-2</v>
      </c>
      <c r="I9" s="1487">
        <f t="shared" si="2"/>
        <v>0.39631072410632445</v>
      </c>
      <c r="J9" s="1487">
        <f t="shared" si="3"/>
        <v>0.47462190650779101</v>
      </c>
      <c r="K9" s="1487">
        <f t="shared" si="4"/>
        <v>0.10225710357470211</v>
      </c>
      <c r="L9" s="1488">
        <f t="shared" si="5"/>
        <v>5.7286892758936757E-5</v>
      </c>
    </row>
    <row r="10" spans="1:13" s="67" customFormat="1" ht="15.75">
      <c r="A10" s="269">
        <v>2011</v>
      </c>
      <c r="B10" s="313">
        <v>628</v>
      </c>
      <c r="C10" s="313">
        <v>8566</v>
      </c>
      <c r="D10" s="313">
        <v>11097</v>
      </c>
      <c r="E10" s="313">
        <v>2299</v>
      </c>
      <c r="F10" s="313">
        <v>7</v>
      </c>
      <c r="G10" s="2079">
        <f t="shared" si="0"/>
        <v>22597</v>
      </c>
      <c r="H10" s="1487">
        <f t="shared" si="1"/>
        <v>2.7791299730052663E-2</v>
      </c>
      <c r="I10" s="1487">
        <f t="shared" si="2"/>
        <v>0.37907686861087753</v>
      </c>
      <c r="J10" s="1487">
        <f t="shared" si="3"/>
        <v>0.49108288710890824</v>
      </c>
      <c r="K10" s="1487">
        <f t="shared" si="4"/>
        <v>0.10173916891622782</v>
      </c>
      <c r="L10" s="1488">
        <f t="shared" si="5"/>
        <v>3.0977563393370803E-4</v>
      </c>
    </row>
    <row r="11" spans="1:13" s="67" customFormat="1" ht="16.5" customHeight="1">
      <c r="A11" s="269" t="s">
        <v>385</v>
      </c>
      <c r="B11" s="313">
        <v>938</v>
      </c>
      <c r="C11" s="313">
        <v>9676</v>
      </c>
      <c r="D11" s="313">
        <v>13383</v>
      </c>
      <c r="E11" s="313">
        <v>2656</v>
      </c>
      <c r="F11" s="313">
        <v>35</v>
      </c>
      <c r="G11" s="2079">
        <f t="shared" ref="G11:G16" si="6">SUM(B11:F11)</f>
        <v>26688</v>
      </c>
      <c r="H11" s="1487">
        <f t="shared" ref="H11:H16" si="7">B11/G11</f>
        <v>3.5146882494004793E-2</v>
      </c>
      <c r="I11" s="1487">
        <f t="shared" ref="I11:I16" si="8">C11/G11</f>
        <v>0.36255995203836933</v>
      </c>
      <c r="J11" s="1487">
        <f>D11/G11</f>
        <v>0.5014613309352518</v>
      </c>
      <c r="K11" s="1487">
        <f t="shared" ref="K11:K16" si="9">E11/G11</f>
        <v>9.9520383693045569E-2</v>
      </c>
      <c r="L11" s="1488">
        <f t="shared" ref="L11:L16" si="10">F11/G11</f>
        <v>1.3114508393285373E-3</v>
      </c>
    </row>
    <row r="12" spans="1:13" s="67" customFormat="1" ht="15.75">
      <c r="A12" s="269" t="s">
        <v>419</v>
      </c>
      <c r="B12" s="313">
        <v>1292</v>
      </c>
      <c r="C12" s="313">
        <v>9365</v>
      </c>
      <c r="D12" s="313">
        <v>15118</v>
      </c>
      <c r="E12" s="313">
        <v>2851</v>
      </c>
      <c r="F12" s="313">
        <v>9</v>
      </c>
      <c r="G12" s="2079">
        <f t="shared" si="6"/>
        <v>28635</v>
      </c>
      <c r="H12" s="1487">
        <f t="shared" si="7"/>
        <v>4.5119608870263665E-2</v>
      </c>
      <c r="I12" s="1487">
        <f t="shared" si="8"/>
        <v>0.32704731971363715</v>
      </c>
      <c r="J12" s="1487">
        <f>D12/G12</f>
        <v>0.52795529945870434</v>
      </c>
      <c r="K12" s="1487">
        <f t="shared" si="9"/>
        <v>9.9563471276409993E-2</v>
      </c>
      <c r="L12" s="1488">
        <f t="shared" si="10"/>
        <v>3.143006809848088E-4</v>
      </c>
    </row>
    <row r="13" spans="1:13" s="67" customFormat="1" ht="18" customHeight="1">
      <c r="A13" s="269" t="s">
        <v>424</v>
      </c>
      <c r="B13" s="313">
        <v>817</v>
      </c>
      <c r="C13" s="313">
        <v>10565</v>
      </c>
      <c r="D13" s="313">
        <v>16396</v>
      </c>
      <c r="E13" s="313">
        <v>3252</v>
      </c>
      <c r="F13" s="313">
        <v>2</v>
      </c>
      <c r="G13" s="2079">
        <f t="shared" si="6"/>
        <v>31032</v>
      </c>
      <c r="H13" s="1487">
        <f t="shared" si="7"/>
        <v>2.6327661768497036E-2</v>
      </c>
      <c r="I13" s="1487">
        <f t="shared" si="8"/>
        <v>0.34045501417891211</v>
      </c>
      <c r="J13" s="1487">
        <f>D13/G13</f>
        <v>0.52835782418149002</v>
      </c>
      <c r="K13" s="1487">
        <f t="shared" si="9"/>
        <v>0.10479505027068832</v>
      </c>
      <c r="L13" s="1488">
        <f t="shared" si="10"/>
        <v>6.4449600412477446E-5</v>
      </c>
    </row>
    <row r="14" spans="1:13" s="67" customFormat="1" ht="15.75">
      <c r="A14" s="269" t="s">
        <v>691</v>
      </c>
      <c r="B14" s="313">
        <v>1295</v>
      </c>
      <c r="C14" s="313">
        <v>10407</v>
      </c>
      <c r="D14" s="313">
        <v>19289</v>
      </c>
      <c r="E14" s="313">
        <v>3557</v>
      </c>
      <c r="F14" s="313">
        <v>1</v>
      </c>
      <c r="G14" s="2079">
        <f t="shared" si="6"/>
        <v>34549</v>
      </c>
      <c r="H14" s="1487">
        <f t="shared" si="7"/>
        <v>3.7482995166285567E-2</v>
      </c>
      <c r="I14" s="1487">
        <f t="shared" si="8"/>
        <v>0.3012243480274393</v>
      </c>
      <c r="J14" s="1487">
        <f>D14/G14</f>
        <v>0.55830848939187816</v>
      </c>
      <c r="K14" s="1487">
        <f t="shared" si="9"/>
        <v>0.10295522301658513</v>
      </c>
      <c r="L14" s="1488">
        <f t="shared" si="10"/>
        <v>2.8944397811803524E-5</v>
      </c>
    </row>
    <row r="15" spans="1:13" s="67" customFormat="1" ht="15.75">
      <c r="A15" s="269" t="s">
        <v>745</v>
      </c>
      <c r="B15" s="313">
        <v>4008</v>
      </c>
      <c r="C15" s="313">
        <v>11441</v>
      </c>
      <c r="D15" s="313">
        <v>19434</v>
      </c>
      <c r="E15" s="313">
        <v>3971</v>
      </c>
      <c r="F15" s="313">
        <v>2</v>
      </c>
      <c r="G15" s="2079">
        <f t="shared" si="6"/>
        <v>38856</v>
      </c>
      <c r="H15" s="1487">
        <f t="shared" si="7"/>
        <v>0.10315009264978382</v>
      </c>
      <c r="I15" s="1487">
        <f t="shared" si="8"/>
        <v>0.2944461601811818</v>
      </c>
      <c r="J15" s="1487">
        <f t="shared" ref="J15:J17" si="11">D15/G15</f>
        <v>0.50015441630636193</v>
      </c>
      <c r="K15" s="1487">
        <f t="shared" si="9"/>
        <v>0.10219785876055178</v>
      </c>
      <c r="L15" s="1488">
        <f t="shared" si="10"/>
        <v>5.1472102120650604E-5</v>
      </c>
    </row>
    <row r="16" spans="1:13" s="610" customFormat="1" ht="15.75">
      <c r="A16" s="269" t="s">
        <v>765</v>
      </c>
      <c r="B16" s="313">
        <v>4163</v>
      </c>
      <c r="C16" s="313">
        <v>11633</v>
      </c>
      <c r="D16" s="313">
        <v>21029</v>
      </c>
      <c r="E16" s="313">
        <v>4660</v>
      </c>
      <c r="F16" s="313">
        <v>4</v>
      </c>
      <c r="G16" s="2079">
        <f t="shared" si="6"/>
        <v>41489</v>
      </c>
      <c r="H16" s="1487">
        <f t="shared" si="7"/>
        <v>0.10033984911663332</v>
      </c>
      <c r="I16" s="1487">
        <f t="shared" si="8"/>
        <v>0.28038757260960734</v>
      </c>
      <c r="J16" s="1487">
        <f t="shared" si="11"/>
        <v>0.50685723926823978</v>
      </c>
      <c r="K16" s="1487">
        <f t="shared" si="9"/>
        <v>0.11231892790860228</v>
      </c>
      <c r="L16" s="1488">
        <f t="shared" si="10"/>
        <v>9.6411096917255182E-5</v>
      </c>
    </row>
    <row r="17" spans="1:12" s="67" customFormat="1" ht="15.75">
      <c r="A17" s="269" t="s">
        <v>814</v>
      </c>
      <c r="B17" s="313">
        <v>3155</v>
      </c>
      <c r="C17" s="313">
        <v>12375</v>
      </c>
      <c r="D17" s="313">
        <v>24446</v>
      </c>
      <c r="E17" s="313">
        <v>5494</v>
      </c>
      <c r="F17" s="313">
        <v>0</v>
      </c>
      <c r="G17" s="2079">
        <f>SUM(B17:F17)</f>
        <v>45470</v>
      </c>
      <c r="H17" s="1487">
        <f>B17/G17</f>
        <v>6.9386408621068832E-2</v>
      </c>
      <c r="I17" s="1487">
        <f>C17/G17</f>
        <v>0.2721574664614031</v>
      </c>
      <c r="J17" s="1487">
        <f t="shared" si="11"/>
        <v>0.53762920606993625</v>
      </c>
      <c r="K17" s="1487">
        <f>E17/G17</f>
        <v>0.12082691884759182</v>
      </c>
      <c r="L17" s="1488">
        <f>F17/G17</f>
        <v>0</v>
      </c>
    </row>
    <row r="18" spans="1:12" s="610" customFormat="1" ht="15.75">
      <c r="A18" s="269" t="s">
        <v>869</v>
      </c>
      <c r="B18" s="313">
        <v>3705</v>
      </c>
      <c r="C18" s="313">
        <v>11802</v>
      </c>
      <c r="D18" s="313">
        <v>26487</v>
      </c>
      <c r="E18" s="313">
        <v>7116</v>
      </c>
      <c r="F18" s="313">
        <v>38</v>
      </c>
      <c r="G18" s="2079">
        <f>SUM(B18:F18)</f>
        <v>49148</v>
      </c>
      <c r="H18" s="1487">
        <f>B18/G18</f>
        <v>7.5384552779360306E-2</v>
      </c>
      <c r="I18" s="1487">
        <f>C18/G18</f>
        <v>0.24013184666720924</v>
      </c>
      <c r="J18" s="1487">
        <f>D18/G18</f>
        <v>0.53892325221779114</v>
      </c>
      <c r="K18" s="1487">
        <f>E18/G18</f>
        <v>0.14478717343533817</v>
      </c>
      <c r="L18" s="1488">
        <f>F18/G18</f>
        <v>7.7317490030113123E-4</v>
      </c>
    </row>
    <row r="19" spans="1:12" s="610" customFormat="1" ht="15.75">
      <c r="A19" s="269" t="s">
        <v>1106</v>
      </c>
      <c r="B19" s="313">
        <v>1870</v>
      </c>
      <c r="C19" s="313">
        <v>6571</v>
      </c>
      <c r="D19" s="313">
        <v>16672</v>
      </c>
      <c r="E19" s="313">
        <v>7481</v>
      </c>
      <c r="F19" s="313">
        <v>23</v>
      </c>
      <c r="G19" s="2079">
        <f>SUM(B19:F19)</f>
        <v>32617</v>
      </c>
      <c r="H19" s="1487">
        <f>B19/G19</f>
        <v>5.7332066100499741E-2</v>
      </c>
      <c r="I19" s="1487">
        <f>C19/G19</f>
        <v>0.20145936168255818</v>
      </c>
      <c r="J19" s="1487">
        <f>D19/G19</f>
        <v>0.51114449520188854</v>
      </c>
      <c r="K19" s="1487">
        <f>E19/G19</f>
        <v>0.22935892326087623</v>
      </c>
      <c r="L19" s="1488">
        <f>F19/G19</f>
        <v>7.0515375417726949E-4</v>
      </c>
    </row>
    <row r="20" spans="1:12" s="439" customFormat="1" ht="20.25" customHeight="1">
      <c r="A20" s="301" t="s">
        <v>2</v>
      </c>
      <c r="B20" s="1788">
        <f>SUM(B4:B19)</f>
        <v>23442</v>
      </c>
      <c r="C20" s="1788">
        <f t="shared" ref="C20:F20" si="12">SUM(C4:C19)</f>
        <v>119480</v>
      </c>
      <c r="D20" s="1788">
        <f t="shared" si="12"/>
        <v>204253</v>
      </c>
      <c r="E20" s="1788">
        <f t="shared" si="12"/>
        <v>47762</v>
      </c>
      <c r="F20" s="1788">
        <f t="shared" si="12"/>
        <v>17070</v>
      </c>
      <c r="G20" s="1140">
        <f>SUM(G4:G19)</f>
        <v>412007</v>
      </c>
      <c r="H20" s="1789">
        <f>B20/G20</f>
        <v>5.689709155426971E-2</v>
      </c>
      <c r="I20" s="1789">
        <f t="shared" si="2"/>
        <v>0.28999507289924686</v>
      </c>
      <c r="J20" s="1789">
        <f t="shared" si="3"/>
        <v>0.49575128577912514</v>
      </c>
      <c r="K20" s="1789">
        <f t="shared" si="4"/>
        <v>0.11592521486285427</v>
      </c>
      <c r="L20" s="1790">
        <f t="shared" si="5"/>
        <v>4.1431334904504048E-2</v>
      </c>
    </row>
    <row r="21" spans="1:12" s="67" customFormat="1" ht="15.75">
      <c r="A21" s="2537"/>
      <c r="B21" s="2537"/>
      <c r="C21" s="2537"/>
      <c r="D21" s="2537"/>
      <c r="E21" s="2537"/>
      <c r="F21" s="2537"/>
      <c r="G21" s="2537"/>
      <c r="H21" s="2537"/>
      <c r="I21" s="2537"/>
      <c r="J21" s="2537"/>
      <c r="K21" s="2537"/>
      <c r="L21" s="2537"/>
    </row>
    <row r="22" spans="1:12" s="67" customFormat="1">
      <c r="A22" s="125"/>
      <c r="B22" s="36"/>
      <c r="C22" s="36"/>
      <c r="D22" s="36"/>
      <c r="E22" s="36"/>
      <c r="F22" s="36"/>
      <c r="G22" s="2065"/>
      <c r="H22" s="36"/>
      <c r="I22" s="36"/>
      <c r="J22" s="36"/>
      <c r="K22" s="36"/>
      <c r="L22" s="36"/>
    </row>
    <row r="23" spans="1:12" s="67" customFormat="1">
      <c r="A23" s="125"/>
      <c r="B23" s="1489"/>
      <c r="C23" s="1489"/>
      <c r="D23" s="1489"/>
      <c r="E23" s="1489"/>
      <c r="F23" s="1489"/>
      <c r="G23" s="2065"/>
      <c r="H23" s="36"/>
      <c r="I23" s="36"/>
      <c r="J23" s="36"/>
      <c r="K23" s="36"/>
      <c r="L23" s="36"/>
    </row>
    <row r="24" spans="1:12" s="67" customFormat="1">
      <c r="A24" s="125"/>
      <c r="B24" s="1489"/>
      <c r="C24" s="1489"/>
      <c r="D24" s="1489"/>
      <c r="E24" s="1489"/>
      <c r="F24" s="1489"/>
      <c r="G24" s="2065"/>
      <c r="H24" s="36"/>
      <c r="I24" s="36"/>
      <c r="J24" s="36"/>
      <c r="K24" s="36"/>
      <c r="L24" s="36"/>
    </row>
    <row r="25" spans="1:12" s="67" customFormat="1">
      <c r="A25" s="2010"/>
      <c r="B25" s="36"/>
      <c r="C25" s="36"/>
      <c r="D25" s="36"/>
      <c r="E25" s="36"/>
      <c r="F25" s="36"/>
      <c r="G25" s="2065"/>
      <c r="H25" s="36"/>
      <c r="I25" s="36"/>
      <c r="J25" s="36"/>
      <c r="K25" s="36"/>
      <c r="L25" s="36"/>
    </row>
    <row r="26" spans="1:12" s="67" customFormat="1">
      <c r="A26" s="2010"/>
      <c r="B26" s="36"/>
      <c r="C26" s="36"/>
      <c r="D26" s="36"/>
      <c r="E26" s="36"/>
      <c r="F26" s="36"/>
      <c r="G26" s="2065"/>
      <c r="H26" s="36"/>
      <c r="I26" s="36"/>
      <c r="J26" s="36"/>
      <c r="K26" s="36"/>
      <c r="L26" s="36"/>
    </row>
    <row r="27" spans="1:12" s="67" customFormat="1">
      <c r="A27" s="2010"/>
      <c r="B27" s="36"/>
      <c r="C27" s="36"/>
      <c r="D27" s="36"/>
      <c r="E27" s="36"/>
      <c r="F27" s="36"/>
      <c r="G27" s="2065"/>
      <c r="H27" s="36"/>
      <c r="I27" s="36"/>
      <c r="J27" s="36"/>
      <c r="K27" s="36"/>
      <c r="L27" s="36"/>
    </row>
    <row r="28" spans="1:12" s="67" customFormat="1">
      <c r="A28" s="2010"/>
      <c r="B28" s="36"/>
      <c r="C28" s="36"/>
      <c r="D28" s="36"/>
      <c r="E28" s="36"/>
      <c r="F28" s="36"/>
      <c r="G28" s="2065"/>
      <c r="H28" s="36"/>
      <c r="I28" s="36"/>
      <c r="J28" s="36"/>
      <c r="K28" s="36"/>
      <c r="L28" s="36"/>
    </row>
    <row r="29" spans="1:12">
      <c r="A29" s="2010"/>
      <c r="B29" s="36"/>
      <c r="C29" s="36"/>
      <c r="D29" s="36"/>
      <c r="E29" s="36"/>
      <c r="F29" s="36"/>
      <c r="G29" s="2065"/>
      <c r="H29" s="36"/>
      <c r="I29" s="36"/>
      <c r="J29" s="36"/>
      <c r="K29" s="36"/>
      <c r="L29" s="36"/>
    </row>
    <row r="30" spans="1:12">
      <c r="A30" s="2010"/>
      <c r="B30" s="36"/>
      <c r="C30" s="36"/>
      <c r="D30" s="36"/>
      <c r="E30" s="36"/>
      <c r="F30" s="36"/>
      <c r="G30" s="2065"/>
      <c r="H30" s="36"/>
      <c r="I30" s="36"/>
      <c r="J30" s="36"/>
      <c r="K30" s="36"/>
      <c r="L30" s="36"/>
    </row>
    <row r="31" spans="1:12">
      <c r="A31" s="2010"/>
      <c r="B31" s="36"/>
      <c r="C31" s="36"/>
      <c r="D31" s="36"/>
      <c r="E31" s="36"/>
      <c r="F31" s="36"/>
      <c r="G31" s="2065"/>
      <c r="H31" s="36"/>
      <c r="I31" s="36"/>
      <c r="J31" s="36"/>
      <c r="K31" s="36"/>
      <c r="L31" s="36"/>
    </row>
    <row r="47" spans="1:13" ht="33" customHeight="1">
      <c r="A47" s="2538" t="s">
        <v>827</v>
      </c>
      <c r="B47" s="2538"/>
      <c r="C47" s="2538"/>
      <c r="D47" s="2538"/>
      <c r="E47" s="2538"/>
      <c r="F47" s="2538"/>
      <c r="G47" s="2538"/>
      <c r="H47" s="2538"/>
      <c r="I47" s="2538"/>
      <c r="J47" s="2538"/>
      <c r="K47" s="2538"/>
      <c r="L47" s="2538"/>
      <c r="M47" s="2538"/>
    </row>
    <row r="48" spans="1:13" ht="15.75" customHeight="1">
      <c r="A48" s="2538"/>
      <c r="B48" s="2538"/>
      <c r="C48" s="2538"/>
      <c r="D48" s="2538"/>
      <c r="E48" s="2538"/>
      <c r="F48" s="2538"/>
      <c r="G48" s="2538"/>
      <c r="H48" s="2538"/>
      <c r="I48" s="2538"/>
      <c r="J48" s="2538"/>
      <c r="K48" s="2538"/>
      <c r="L48" s="2538"/>
      <c r="M48" s="2538"/>
    </row>
    <row r="49" spans="1:13" ht="15.75" customHeight="1">
      <c r="A49" s="2538"/>
      <c r="B49" s="2538"/>
      <c r="C49" s="2538"/>
      <c r="D49" s="2538"/>
      <c r="E49" s="2538"/>
      <c r="F49" s="2538"/>
      <c r="G49" s="2538"/>
      <c r="H49" s="2538"/>
      <c r="I49" s="2538"/>
      <c r="J49" s="2538"/>
      <c r="K49" s="2538"/>
      <c r="L49" s="2538"/>
      <c r="M49" s="2538"/>
    </row>
    <row r="50" spans="1:13" ht="15.75" customHeight="1">
      <c r="A50" s="2538"/>
      <c r="B50" s="2538"/>
      <c r="C50" s="2538"/>
      <c r="D50" s="2538"/>
      <c r="E50" s="2538"/>
      <c r="F50" s="2538"/>
      <c r="G50" s="2538"/>
      <c r="H50" s="2538"/>
      <c r="I50" s="2538"/>
      <c r="J50" s="2538"/>
      <c r="K50" s="2538"/>
      <c r="L50" s="2538"/>
      <c r="M50" s="2538"/>
    </row>
    <row r="51" spans="1:13" ht="15.75" customHeight="1">
      <c r="A51" s="2538"/>
      <c r="B51" s="2538"/>
      <c r="C51" s="2538"/>
      <c r="D51" s="2538"/>
      <c r="E51" s="2538"/>
      <c r="F51" s="2538"/>
      <c r="G51" s="2538"/>
      <c r="H51" s="2538"/>
      <c r="I51" s="2538"/>
      <c r="J51" s="2538"/>
      <c r="K51" s="2538"/>
      <c r="L51" s="2538"/>
      <c r="M51" s="2538"/>
    </row>
    <row r="52" spans="1:13" ht="15.75" customHeight="1">
      <c r="A52" s="2538"/>
      <c r="B52" s="2538"/>
      <c r="C52" s="2538"/>
      <c r="D52" s="2538"/>
      <c r="E52" s="2538"/>
      <c r="F52" s="2538"/>
      <c r="G52" s="2538"/>
      <c r="H52" s="2538"/>
      <c r="I52" s="2538"/>
      <c r="J52" s="2538"/>
      <c r="K52" s="2538"/>
      <c r="L52" s="2538"/>
      <c r="M52" s="2538"/>
    </row>
    <row r="53" spans="1:13" ht="15.75" customHeight="1">
      <c r="A53" s="2538"/>
      <c r="B53" s="2538"/>
      <c r="C53" s="2538"/>
      <c r="D53" s="2538"/>
      <c r="E53" s="2538"/>
      <c r="F53" s="2538"/>
      <c r="G53" s="2538"/>
      <c r="H53" s="2538"/>
      <c r="I53" s="2538"/>
      <c r="J53" s="2538"/>
      <c r="K53" s="2538"/>
      <c r="L53" s="2538"/>
      <c r="M53" s="2538"/>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70" zoomScaleNormal="100" zoomScaleSheetLayoutView="70" workbookViewId="0">
      <selection activeCell="M1" sqref="M1:W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3" customWidth="1"/>
    <col min="11" max="11" width="27" style="153" customWidth="1"/>
    <col min="12" max="12" width="18.42578125" style="32" customWidth="1"/>
    <col min="13" max="16384" width="11.42578125" style="32"/>
  </cols>
  <sheetData>
    <row r="1" spans="1:12" s="67" customFormat="1" ht="88.5" customHeight="1">
      <c r="A1" s="2534"/>
      <c r="B1" s="2534"/>
      <c r="C1" s="2534"/>
      <c r="D1" s="2534"/>
      <c r="E1" s="2534"/>
      <c r="F1" s="2534"/>
      <c r="G1" s="2534"/>
      <c r="H1" s="2534"/>
      <c r="I1" s="2534"/>
      <c r="J1" s="2534"/>
      <c r="K1" s="2534"/>
      <c r="L1" s="2534"/>
    </row>
    <row r="2" spans="1:12" s="31" customFormat="1" ht="4.5" customHeight="1">
      <c r="A2" s="316"/>
      <c r="B2" s="145"/>
      <c r="C2" s="145"/>
      <c r="D2" s="145"/>
      <c r="E2" s="145"/>
      <c r="F2" s="145"/>
      <c r="G2" s="145"/>
      <c r="H2" s="145"/>
      <c r="I2" s="145"/>
      <c r="J2" s="145"/>
      <c r="K2" s="145"/>
      <c r="L2" s="145"/>
    </row>
    <row r="3" spans="1:12" s="67" customFormat="1" ht="31.5">
      <c r="A3" s="314" t="s">
        <v>4</v>
      </c>
      <c r="B3" s="718" t="s">
        <v>254</v>
      </c>
      <c r="C3" s="719" t="s">
        <v>253</v>
      </c>
      <c r="D3" s="720" t="s">
        <v>103</v>
      </c>
      <c r="E3" s="1955" t="s">
        <v>252</v>
      </c>
      <c r="F3" s="1956" t="s">
        <v>251</v>
      </c>
      <c r="G3" s="1954" t="s">
        <v>256</v>
      </c>
      <c r="H3" s="719" t="s">
        <v>255</v>
      </c>
      <c r="I3" s="1958" t="s">
        <v>258</v>
      </c>
      <c r="J3" s="719" t="s">
        <v>370</v>
      </c>
      <c r="K3" s="721" t="s">
        <v>371</v>
      </c>
    </row>
    <row r="4" spans="1:12" s="67" customFormat="1" ht="15.75">
      <c r="A4" s="717" t="s">
        <v>168</v>
      </c>
      <c r="B4" s="1948">
        <v>660</v>
      </c>
      <c r="C4" s="1949">
        <v>10317</v>
      </c>
      <c r="D4" s="1167">
        <f t="shared" ref="D4:D13" si="0">SUM(B4:C4)</f>
        <v>10977</v>
      </c>
      <c r="E4" s="1951">
        <f t="shared" ref="E4:E11" si="1">B4/D4</f>
        <v>6.0125717409128178E-2</v>
      </c>
      <c r="F4" s="1957">
        <f t="shared" ref="F4:F11" si="2">C4/D4</f>
        <v>0.9398742825908718</v>
      </c>
      <c r="G4" s="1953">
        <f>201642+123254</f>
        <v>324896</v>
      </c>
      <c r="H4" s="1953">
        <v>863333</v>
      </c>
      <c r="I4" s="1959">
        <f t="shared" ref="I4:I10" si="3">SUM(G4:H4)</f>
        <v>1188229</v>
      </c>
      <c r="J4" s="1952">
        <f>B4/G4</f>
        <v>2.0314192849404116E-3</v>
      </c>
      <c r="K4" s="1957">
        <f>C4/H4</f>
        <v>1.1950197664168983E-2</v>
      </c>
      <c r="L4" s="36"/>
    </row>
    <row r="5" spans="1:12" s="67" customFormat="1" ht="15.75">
      <c r="A5" s="717" t="s">
        <v>169</v>
      </c>
      <c r="B5" s="1950">
        <v>986</v>
      </c>
      <c r="C5" s="1169">
        <v>13698</v>
      </c>
      <c r="D5" s="1168">
        <f t="shared" si="0"/>
        <v>14684</v>
      </c>
      <c r="E5" s="1947">
        <f t="shared" si="1"/>
        <v>6.7147916099155547E-2</v>
      </c>
      <c r="F5" s="1138">
        <f t="shared" si="2"/>
        <v>0.93285208390084451</v>
      </c>
      <c r="G5" s="492">
        <v>357975</v>
      </c>
      <c r="H5" s="492">
        <v>869750</v>
      </c>
      <c r="I5" s="638">
        <f t="shared" si="3"/>
        <v>1227725</v>
      </c>
      <c r="J5" s="1336">
        <f t="shared" ref="J5:K8" si="4">B5/G5</f>
        <v>2.7543822892660101E-3</v>
      </c>
      <c r="K5" s="1138">
        <f t="shared" si="4"/>
        <v>1.5749353262431733E-2</v>
      </c>
      <c r="L5" s="36"/>
    </row>
    <row r="6" spans="1:12" s="67" customFormat="1" ht="15.75">
      <c r="A6" s="717" t="s">
        <v>146</v>
      </c>
      <c r="B6" s="1950">
        <v>1477</v>
      </c>
      <c r="C6" s="1169">
        <v>15979</v>
      </c>
      <c r="D6" s="1168">
        <f t="shared" si="0"/>
        <v>17456</v>
      </c>
      <c r="E6" s="1947">
        <f t="shared" si="1"/>
        <v>8.4612740604949582E-2</v>
      </c>
      <c r="F6" s="1138">
        <f t="shared" si="2"/>
        <v>0.91538725939505039</v>
      </c>
      <c r="G6" s="492">
        <v>355259</v>
      </c>
      <c r="H6" s="492">
        <v>943828</v>
      </c>
      <c r="I6" s="638">
        <f t="shared" si="3"/>
        <v>1299087</v>
      </c>
      <c r="J6" s="1336">
        <f t="shared" si="4"/>
        <v>4.1575301399823794E-3</v>
      </c>
      <c r="K6" s="1138">
        <f t="shared" si="4"/>
        <v>1.6929991481498749E-2</v>
      </c>
      <c r="L6" s="36"/>
    </row>
    <row r="7" spans="1:12" s="67" customFormat="1" ht="15.75">
      <c r="A7" s="717" t="s">
        <v>170</v>
      </c>
      <c r="B7" s="1950">
        <v>2094</v>
      </c>
      <c r="C7" s="1169">
        <v>20503</v>
      </c>
      <c r="D7" s="1168">
        <f t="shared" si="0"/>
        <v>22597</v>
      </c>
      <c r="E7" s="1947">
        <f t="shared" si="1"/>
        <v>9.2667168208169226E-2</v>
      </c>
      <c r="F7" s="1138">
        <f t="shared" si="2"/>
        <v>0.90733283179183077</v>
      </c>
      <c r="G7" s="492">
        <v>369264</v>
      </c>
      <c r="H7" s="492">
        <v>998527</v>
      </c>
      <c r="I7" s="638">
        <f t="shared" si="3"/>
        <v>1367791</v>
      </c>
      <c r="J7" s="1336">
        <f t="shared" si="4"/>
        <v>5.6707396334329911E-3</v>
      </c>
      <c r="K7" s="1138">
        <f t="shared" si="4"/>
        <v>2.0533245470578162E-2</v>
      </c>
      <c r="L7" s="36"/>
    </row>
    <row r="8" spans="1:12" s="67" customFormat="1" ht="15.75">
      <c r="A8" s="717" t="s">
        <v>385</v>
      </c>
      <c r="B8" s="1950">
        <v>3858</v>
      </c>
      <c r="C8" s="1169">
        <v>22830</v>
      </c>
      <c r="D8" s="1168">
        <f t="shared" si="0"/>
        <v>26688</v>
      </c>
      <c r="E8" s="1947">
        <f t="shared" si="1"/>
        <v>0.1445593525179856</v>
      </c>
      <c r="F8" s="1138">
        <f t="shared" si="2"/>
        <v>0.85544064748201443</v>
      </c>
      <c r="G8" s="492">
        <f>156354+235330</f>
        <v>391684</v>
      </c>
      <c r="H8" s="492">
        <v>1035050</v>
      </c>
      <c r="I8" s="638">
        <f t="shared" si="3"/>
        <v>1426734</v>
      </c>
      <c r="J8" s="1336">
        <f t="shared" si="4"/>
        <v>9.8497768609389202E-3</v>
      </c>
      <c r="K8" s="1138">
        <f t="shared" si="4"/>
        <v>2.2056905463504178E-2</v>
      </c>
      <c r="L8" s="36"/>
    </row>
    <row r="9" spans="1:12" s="67" customFormat="1" ht="15.75">
      <c r="A9" s="717" t="s">
        <v>419</v>
      </c>
      <c r="B9" s="1950">
        <v>4451</v>
      </c>
      <c r="C9" s="1169">
        <v>24184</v>
      </c>
      <c r="D9" s="1168">
        <f t="shared" si="0"/>
        <v>28635</v>
      </c>
      <c r="E9" s="1947">
        <f t="shared" si="1"/>
        <v>0.15543914789593155</v>
      </c>
      <c r="F9" s="1138">
        <f t="shared" si="2"/>
        <v>0.84456085210406839</v>
      </c>
      <c r="G9" s="492">
        <f>166811+249006</f>
        <v>415817</v>
      </c>
      <c r="H9" s="492">
        <v>1110841</v>
      </c>
      <c r="I9" s="638">
        <f t="shared" si="3"/>
        <v>1526658</v>
      </c>
      <c r="J9" s="1336">
        <f t="shared" ref="J9:K14" si="5">B9/G9</f>
        <v>1.0704228061863753E-2</v>
      </c>
      <c r="K9" s="1138">
        <f t="shared" si="5"/>
        <v>2.1770892503967715E-2</v>
      </c>
      <c r="L9" s="36"/>
    </row>
    <row r="10" spans="1:12" s="67" customFormat="1" ht="15.75">
      <c r="A10" s="717" t="s">
        <v>424</v>
      </c>
      <c r="B10" s="1950">
        <v>5112</v>
      </c>
      <c r="C10" s="1169">
        <v>25920</v>
      </c>
      <c r="D10" s="1168">
        <f t="shared" si="0"/>
        <v>31032</v>
      </c>
      <c r="E10" s="1947">
        <f t="shared" si="1"/>
        <v>0.16473317865429235</v>
      </c>
      <c r="F10" s="1138">
        <f t="shared" si="2"/>
        <v>0.83526682134570762</v>
      </c>
      <c r="G10" s="492">
        <f>176595+281039</f>
        <v>457634</v>
      </c>
      <c r="H10" s="492">
        <v>1193568</v>
      </c>
      <c r="I10" s="638">
        <f t="shared" si="3"/>
        <v>1651202</v>
      </c>
      <c r="J10" s="1336">
        <f t="shared" si="5"/>
        <v>1.1170498695464061E-2</v>
      </c>
      <c r="K10" s="1138">
        <f t="shared" si="5"/>
        <v>2.1716399903482668E-2</v>
      </c>
      <c r="L10" s="36"/>
    </row>
    <row r="11" spans="1:12" s="67" customFormat="1" ht="15.75">
      <c r="A11" s="717" t="s">
        <v>691</v>
      </c>
      <c r="B11" s="1950">
        <f>+'V.4.6. NA.Cant. accid x sector'!B14</f>
        <v>5396</v>
      </c>
      <c r="C11" s="1169">
        <f>+'V.4.6. NA.Cant. accid x sector'!C14</f>
        <v>29153</v>
      </c>
      <c r="D11" s="1168">
        <f t="shared" si="0"/>
        <v>34549</v>
      </c>
      <c r="E11" s="1947">
        <f t="shared" si="1"/>
        <v>0.15618397059249181</v>
      </c>
      <c r="F11" s="1138">
        <f t="shared" si="2"/>
        <v>0.84381602940750822</v>
      </c>
      <c r="G11" s="492">
        <f>189220+301682</f>
        <v>490902</v>
      </c>
      <c r="H11" s="492">
        <v>1268556</v>
      </c>
      <c r="I11" s="638">
        <f t="shared" ref="I11:I16" si="6">SUM(G11:H11)</f>
        <v>1759458</v>
      </c>
      <c r="J11" s="1336">
        <f t="shared" si="5"/>
        <v>1.0992010625338663E-2</v>
      </c>
      <c r="K11" s="1138">
        <f t="shared" si="5"/>
        <v>2.298124797013297E-2</v>
      </c>
      <c r="L11" s="36"/>
    </row>
    <row r="12" spans="1:12" s="67" customFormat="1" ht="15.75">
      <c r="A12" s="717" t="s">
        <v>745</v>
      </c>
      <c r="B12" s="1950">
        <f>+'V.4.6. NA.Cant. accid x sector'!B15</f>
        <v>6565</v>
      </c>
      <c r="C12" s="1169">
        <f>+'V.4.6. NA.Cant. accid x sector'!C15</f>
        <v>32291</v>
      </c>
      <c r="D12" s="1168">
        <f t="shared" si="0"/>
        <v>38856</v>
      </c>
      <c r="E12" s="1947">
        <f t="shared" ref="E12:E17" si="7">B12/D12</f>
        <v>0.16895717521103562</v>
      </c>
      <c r="F12" s="1138">
        <f t="shared" ref="F12:F17" si="8">C12/D12</f>
        <v>0.83104282478896441</v>
      </c>
      <c r="G12" s="492">
        <v>522430</v>
      </c>
      <c r="H12" s="492">
        <v>1365808</v>
      </c>
      <c r="I12" s="638">
        <f t="shared" si="6"/>
        <v>1888238</v>
      </c>
      <c r="J12" s="1336">
        <f>B12/G12</f>
        <v>1.2566276821775167E-2</v>
      </c>
      <c r="K12" s="1138">
        <f t="shared" si="5"/>
        <v>2.3642415332169674E-2</v>
      </c>
      <c r="L12" s="542"/>
    </row>
    <row r="13" spans="1:12" s="610" customFormat="1" ht="15.75">
      <c r="A13" s="717" t="s">
        <v>765</v>
      </c>
      <c r="B13" s="1950">
        <v>8618</v>
      </c>
      <c r="C13" s="1169">
        <v>32871</v>
      </c>
      <c r="D13" s="1168">
        <f t="shared" si="0"/>
        <v>41489</v>
      </c>
      <c r="E13" s="1947">
        <f t="shared" si="7"/>
        <v>0.20771770830822628</v>
      </c>
      <c r="F13" s="1138">
        <f t="shared" si="8"/>
        <v>0.79228229169177378</v>
      </c>
      <c r="G13" s="492">
        <v>603767</v>
      </c>
      <c r="H13" s="492">
        <v>1446555</v>
      </c>
      <c r="I13" s="638">
        <f t="shared" si="6"/>
        <v>2050322</v>
      </c>
      <c r="J13" s="1336">
        <f>B13/G13</f>
        <v>1.4273718172738821E-2</v>
      </c>
      <c r="K13" s="1138">
        <f t="shared" si="5"/>
        <v>2.2723643414871885E-2</v>
      </c>
      <c r="L13" s="542"/>
    </row>
    <row r="14" spans="1:12" s="610" customFormat="1" ht="15.75">
      <c r="A14" s="717" t="s">
        <v>814</v>
      </c>
      <c r="B14" s="1950">
        <f>+'V.4.6. NA.Cant. accid x sector'!B17</f>
        <v>10106</v>
      </c>
      <c r="C14" s="1169">
        <f>+'V.4.6. NA.Cant. accid x sector'!C17</f>
        <v>35364</v>
      </c>
      <c r="D14" s="1168">
        <f>SUM(B14:C14)</f>
        <v>45470</v>
      </c>
      <c r="E14" s="1947">
        <f t="shared" si="7"/>
        <v>0.22225643281284363</v>
      </c>
      <c r="F14" s="1138">
        <f t="shared" si="8"/>
        <v>0.77774356718715631</v>
      </c>
      <c r="G14" s="1335">
        <f>294564+332833</f>
        <v>627397</v>
      </c>
      <c r="H14" s="1335">
        <v>1546593</v>
      </c>
      <c r="I14" s="638">
        <f t="shared" si="6"/>
        <v>2173990</v>
      </c>
      <c r="J14" s="1336">
        <f>B13/G14</f>
        <v>1.3736119235507979E-2</v>
      </c>
      <c r="K14" s="1138">
        <f t="shared" si="5"/>
        <v>2.286574425204304E-2</v>
      </c>
      <c r="L14" s="542"/>
    </row>
    <row r="15" spans="1:12" s="610" customFormat="1" ht="15.75">
      <c r="A15" s="717" t="s">
        <v>869</v>
      </c>
      <c r="B15" s="1950">
        <f>+'V.4.6. NA.Cant. accid x sector'!B18</f>
        <v>10920</v>
      </c>
      <c r="C15" s="1169">
        <f>+'V.4.6. NA.Cant. accid x sector'!C18</f>
        <v>38228</v>
      </c>
      <c r="D15" s="1168">
        <f>SUM(B15:C15)</f>
        <v>49148</v>
      </c>
      <c r="E15" s="1947">
        <f t="shared" si="7"/>
        <v>0.22218605029706193</v>
      </c>
      <c r="F15" s="1138">
        <f t="shared" si="8"/>
        <v>0.77781394970293805</v>
      </c>
      <c r="G15" s="1335">
        <f>312660+342772</f>
        <v>655432</v>
      </c>
      <c r="H15" s="1335">
        <v>1600281</v>
      </c>
      <c r="I15" s="638">
        <f t="shared" si="6"/>
        <v>2255713</v>
      </c>
      <c r="J15" s="1336">
        <f>B14/G15</f>
        <v>1.541883826239793E-2</v>
      </c>
      <c r="K15" s="1138">
        <f>C15/H15</f>
        <v>2.3888304616501727E-2</v>
      </c>
      <c r="L15" s="542"/>
    </row>
    <row r="16" spans="1:12" s="610" customFormat="1" ht="15.75">
      <c r="A16" s="1946" t="s">
        <v>1107</v>
      </c>
      <c r="B16" s="1950">
        <f>+'V.4.6. NA.Cant. accid x sector'!B19</f>
        <v>9176</v>
      </c>
      <c r="C16" s="1169">
        <f>+'V.4.6. NA.Cant. accid x sector'!C19</f>
        <v>23441</v>
      </c>
      <c r="D16" s="1168">
        <f>SUM(B16:C16)</f>
        <v>32617</v>
      </c>
      <c r="E16" s="1947">
        <f t="shared" si="7"/>
        <v>0.28132568905785327</v>
      </c>
      <c r="F16" s="1138">
        <f t="shared" si="8"/>
        <v>0.71867431094214673</v>
      </c>
      <c r="G16" s="1255">
        <f>+'Resumen EEp (2)'!D10+'Resumen EEp (2)'!D11</f>
        <v>644005</v>
      </c>
      <c r="H16" s="1255">
        <f>+'Resumen EEp (2)'!D9</f>
        <v>1425250</v>
      </c>
      <c r="I16" s="1256">
        <f t="shared" si="6"/>
        <v>2069255</v>
      </c>
      <c r="J16" s="1337">
        <f>B15/G16</f>
        <v>1.6956390090139051E-2</v>
      </c>
      <c r="K16" s="1257">
        <f>C16/H16</f>
        <v>1.6446939133485352E-2</v>
      </c>
      <c r="L16" s="542"/>
    </row>
    <row r="17" spans="1:12" s="67" customFormat="1" ht="15.75">
      <c r="A17" s="314" t="s">
        <v>2</v>
      </c>
      <c r="B17" s="1962">
        <f>SUM(B4:B16)</f>
        <v>69419</v>
      </c>
      <c r="C17" s="1963">
        <f>SUM(C4:C16)</f>
        <v>324779</v>
      </c>
      <c r="D17" s="1140">
        <f>SUM(D4:D16)</f>
        <v>394198</v>
      </c>
      <c r="E17" s="1960">
        <f t="shared" si="7"/>
        <v>0.17610185744219911</v>
      </c>
      <c r="F17" s="1961">
        <f t="shared" si="8"/>
        <v>0.82389814255780092</v>
      </c>
      <c r="G17" s="1252"/>
      <c r="H17" s="1252"/>
      <c r="I17" s="1252"/>
      <c r="J17" s="1252"/>
      <c r="K17" s="1252"/>
      <c r="L17" s="542"/>
    </row>
    <row r="18" spans="1:12" s="67" customFormat="1">
      <c r="B18" s="779"/>
      <c r="C18" s="779"/>
      <c r="D18" s="779"/>
      <c r="E18" s="36"/>
      <c r="F18" s="36"/>
      <c r="G18" s="1124"/>
      <c r="H18" s="1124"/>
      <c r="I18" s="1124"/>
      <c r="J18" s="1124"/>
      <c r="K18" s="1124"/>
      <c r="L18" s="542"/>
    </row>
    <row r="19" spans="1:12" s="67" customFormat="1">
      <c r="G19" s="36"/>
      <c r="H19" s="36"/>
      <c r="I19" s="36"/>
      <c r="J19" s="1125"/>
      <c r="K19" s="153"/>
    </row>
    <row r="20" spans="1:12" s="67" customFormat="1">
      <c r="J20" s="1125"/>
      <c r="K20" s="153"/>
    </row>
    <row r="21" spans="1:12" s="67" customFormat="1">
      <c r="J21" s="1125"/>
      <c r="K21" s="1125"/>
    </row>
    <row r="22" spans="1:12" s="67" customFormat="1">
      <c r="J22" s="1125"/>
      <c r="K22" s="1125"/>
    </row>
    <row r="23" spans="1:12" s="67" customFormat="1">
      <c r="J23" s="1125"/>
      <c r="K23" s="1125"/>
    </row>
    <row r="24" spans="1:12" s="67" customFormat="1">
      <c r="J24" s="1125"/>
      <c r="K24" s="1125"/>
    </row>
    <row r="25" spans="1:12" s="67" customFormat="1">
      <c r="J25" s="1125"/>
      <c r="K25" s="1125"/>
    </row>
    <row r="26" spans="1:12" s="67" customFormat="1">
      <c r="J26" s="1125"/>
      <c r="K26" s="1125"/>
    </row>
    <row r="27" spans="1:12">
      <c r="A27" s="67"/>
      <c r="B27" s="67"/>
      <c r="C27" s="67"/>
      <c r="D27" s="67"/>
      <c r="E27" s="67"/>
      <c r="F27" s="67"/>
      <c r="G27" s="67"/>
      <c r="H27" s="67"/>
      <c r="I27" s="67"/>
      <c r="J27" s="1125"/>
      <c r="K27" s="1125"/>
    </row>
    <row r="28" spans="1:12">
      <c r="A28" s="67"/>
      <c r="B28" s="67"/>
      <c r="C28" s="67"/>
      <c r="D28" s="67"/>
      <c r="E28" s="67"/>
      <c r="F28" s="67"/>
      <c r="G28" s="67"/>
      <c r="H28" s="67"/>
      <c r="I28" s="67"/>
      <c r="J28" s="1125"/>
      <c r="K28" s="1125"/>
    </row>
    <row r="30" spans="1:12">
      <c r="K30" s="1139"/>
    </row>
  </sheetData>
  <mergeCells count="1">
    <mergeCell ref="A1:L1"/>
  </mergeCells>
  <conditionalFormatting sqref="A14:K16">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3"/>
  <sheetViews>
    <sheetView showGridLines="0" view="pageBreakPreview" zoomScale="73" zoomScaleNormal="100" zoomScaleSheetLayoutView="73" workbookViewId="0">
      <selection activeCell="M18" sqref="M18"/>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3" width="18.85546875" style="32" customWidth="1"/>
    <col min="14" max="14" width="15.85546875" style="32" bestFit="1" customWidth="1"/>
    <col min="15" max="15" width="13.7109375" style="32" bestFit="1" customWidth="1"/>
    <col min="16" max="16384" width="11.42578125" style="32"/>
  </cols>
  <sheetData>
    <row r="1" spans="1:13" s="67" customFormat="1" ht="80.25" customHeight="1">
      <c r="A1" s="2381"/>
      <c r="B1" s="2381"/>
      <c r="C1" s="2381"/>
      <c r="D1" s="2381"/>
      <c r="E1" s="2381"/>
      <c r="F1" s="2381"/>
      <c r="G1" s="2381"/>
      <c r="H1" s="2381"/>
      <c r="I1" s="2381"/>
      <c r="J1" s="2381"/>
      <c r="K1" s="2381"/>
      <c r="L1" s="2381"/>
    </row>
    <row r="2" spans="1:13" s="67" customFormat="1" ht="30" customHeight="1">
      <c r="A2" s="127"/>
      <c r="B2" s="127"/>
      <c r="C2" s="127"/>
      <c r="D2" s="127"/>
      <c r="E2" s="127"/>
      <c r="F2" s="127"/>
      <c r="G2" s="127"/>
      <c r="H2" s="127"/>
      <c r="I2" s="127"/>
      <c r="J2" s="127"/>
      <c r="K2" s="127"/>
      <c r="L2" s="127"/>
    </row>
    <row r="3" spans="1:13" s="976" customFormat="1" ht="40.5" customHeight="1">
      <c r="A3" s="1964" t="s">
        <v>0</v>
      </c>
      <c r="B3" s="1339" t="s">
        <v>263</v>
      </c>
      <c r="C3" s="1339" t="s">
        <v>262</v>
      </c>
      <c r="D3" s="1344" t="s">
        <v>261</v>
      </c>
      <c r="E3" s="1339" t="s">
        <v>167</v>
      </c>
      <c r="F3" s="1339" t="s">
        <v>166</v>
      </c>
      <c r="G3" s="1341" t="s">
        <v>260</v>
      </c>
      <c r="H3" s="272" t="s">
        <v>259</v>
      </c>
      <c r="I3" s="1344" t="s">
        <v>258</v>
      </c>
      <c r="J3" s="1339" t="s">
        <v>257</v>
      </c>
      <c r="K3" s="272" t="s">
        <v>959</v>
      </c>
      <c r="L3" s="975"/>
    </row>
    <row r="4" spans="1:13" s="448" customFormat="1" ht="17.25" customHeight="1">
      <c r="A4" s="1965" t="s">
        <v>168</v>
      </c>
      <c r="B4" s="267">
        <v>2072</v>
      </c>
      <c r="C4" s="267">
        <v>8905</v>
      </c>
      <c r="D4" s="639">
        <f t="shared" ref="D4:D10" si="0">B4+C4</f>
        <v>10977</v>
      </c>
      <c r="E4" s="1967">
        <f t="shared" ref="E4:E10" si="1">B4/D4</f>
        <v>0.18875831283592967</v>
      </c>
      <c r="F4" s="1968">
        <f t="shared" ref="F4:F10" si="2">C4/D4</f>
        <v>0.8112416871640703</v>
      </c>
      <c r="G4" s="1043">
        <v>502153</v>
      </c>
      <c r="H4" s="1169">
        <v>686076</v>
      </c>
      <c r="I4" s="639">
        <f>+H4+G4</f>
        <v>1188229</v>
      </c>
      <c r="J4" s="1967">
        <f t="shared" ref="J4:K6" si="3">B4/G4</f>
        <v>4.1262324431000112E-3</v>
      </c>
      <c r="K4" s="1968">
        <f t="shared" si="3"/>
        <v>1.2979611588220547E-2</v>
      </c>
    </row>
    <row r="5" spans="1:13" s="448" customFormat="1" ht="17.25" customHeight="1">
      <c r="A5" s="269" t="s">
        <v>169</v>
      </c>
      <c r="B5" s="267">
        <v>3076</v>
      </c>
      <c r="C5" s="267">
        <v>11608</v>
      </c>
      <c r="D5" s="639">
        <f t="shared" si="0"/>
        <v>14684</v>
      </c>
      <c r="E5" s="1969">
        <f t="shared" si="1"/>
        <v>0.20947970580223371</v>
      </c>
      <c r="F5" s="1663">
        <f t="shared" si="2"/>
        <v>0.79052029419776626</v>
      </c>
      <c r="G5" s="1043">
        <v>524956</v>
      </c>
      <c r="H5" s="1169">
        <v>702769</v>
      </c>
      <c r="I5" s="639">
        <f t="shared" ref="I5:I13" si="4">+H5+G5</f>
        <v>1227725</v>
      </c>
      <c r="J5" s="1969">
        <f>B5/G5</f>
        <v>5.8595387041961615E-3</v>
      </c>
      <c r="K5" s="1663">
        <f>C5/H5</f>
        <v>1.6517518558729825E-2</v>
      </c>
    </row>
    <row r="6" spans="1:13" s="448" customFormat="1" ht="17.25" customHeight="1">
      <c r="A6" s="269" t="s">
        <v>146</v>
      </c>
      <c r="B6" s="267">
        <v>3938</v>
      </c>
      <c r="C6" s="267">
        <v>13518</v>
      </c>
      <c r="D6" s="639">
        <f t="shared" si="0"/>
        <v>17456</v>
      </c>
      <c r="E6" s="1969">
        <f t="shared" si="1"/>
        <v>0.22559578368469294</v>
      </c>
      <c r="F6" s="1663">
        <f t="shared" si="2"/>
        <v>0.77440421631530709</v>
      </c>
      <c r="G6" s="1043">
        <v>558699</v>
      </c>
      <c r="H6" s="1169">
        <v>740388</v>
      </c>
      <c r="I6" s="639">
        <f t="shared" si="4"/>
        <v>1299087</v>
      </c>
      <c r="J6" s="1969">
        <f t="shared" si="3"/>
        <v>7.0485180750278773E-3</v>
      </c>
      <c r="K6" s="1663">
        <f t="shared" si="3"/>
        <v>1.8257994456960403E-2</v>
      </c>
    </row>
    <row r="7" spans="1:13" s="448" customFormat="1" ht="17.25" customHeight="1">
      <c r="A7" s="269" t="s">
        <v>170</v>
      </c>
      <c r="B7" s="267">
        <v>5638</v>
      </c>
      <c r="C7" s="267">
        <v>16959</v>
      </c>
      <c r="D7" s="639">
        <f t="shared" si="0"/>
        <v>22597</v>
      </c>
      <c r="E7" s="1969">
        <f t="shared" si="1"/>
        <v>0.24950214630260653</v>
      </c>
      <c r="F7" s="1663">
        <f t="shared" si="2"/>
        <v>0.75049785369739341</v>
      </c>
      <c r="G7" s="1043">
        <v>590403</v>
      </c>
      <c r="H7" s="1169">
        <v>777388</v>
      </c>
      <c r="I7" s="639">
        <f t="shared" si="4"/>
        <v>1367791</v>
      </c>
      <c r="J7" s="1969">
        <f t="shared" ref="J7:K10" si="5">B7/G7</f>
        <v>9.5494094711578367E-3</v>
      </c>
      <c r="K7" s="1663">
        <f t="shared" si="5"/>
        <v>2.1815361183861855E-2</v>
      </c>
      <c r="L7" s="801"/>
    </row>
    <row r="8" spans="1:13" s="448" customFormat="1" ht="17.25" customHeight="1">
      <c r="A8" s="269" t="s">
        <v>385</v>
      </c>
      <c r="B8" s="267">
        <v>7022</v>
      </c>
      <c r="C8" s="267">
        <v>19666</v>
      </c>
      <c r="D8" s="639">
        <f t="shared" si="0"/>
        <v>26688</v>
      </c>
      <c r="E8" s="1969">
        <f t="shared" si="1"/>
        <v>0.26311450839328537</v>
      </c>
      <c r="F8" s="1663">
        <f t="shared" si="2"/>
        <v>0.73688549160671468</v>
      </c>
      <c r="G8" s="1043">
        <v>619448</v>
      </c>
      <c r="H8" s="1169">
        <v>807286</v>
      </c>
      <c r="I8" s="639">
        <f t="shared" si="4"/>
        <v>1426734</v>
      </c>
      <c r="J8" s="1969">
        <f t="shared" si="5"/>
        <v>1.1335899058516615E-2</v>
      </c>
      <c r="K8" s="1663">
        <f t="shared" si="5"/>
        <v>2.4360635512073788E-2</v>
      </c>
      <c r="L8" s="801"/>
    </row>
    <row r="9" spans="1:13" s="448" customFormat="1" ht="17.25" customHeight="1">
      <c r="A9" s="269" t="s">
        <v>419</v>
      </c>
      <c r="B9" s="267">
        <f>18+7821</f>
        <v>7839</v>
      </c>
      <c r="C9" s="267">
        <v>20796</v>
      </c>
      <c r="D9" s="639">
        <f t="shared" si="0"/>
        <v>28635</v>
      </c>
      <c r="E9" s="1969">
        <f t="shared" si="1"/>
        <v>0.27375589313776849</v>
      </c>
      <c r="F9" s="1663">
        <f t="shared" si="2"/>
        <v>0.72624410686223151</v>
      </c>
      <c r="G9" s="1043">
        <v>669009</v>
      </c>
      <c r="H9" s="1169">
        <v>857649</v>
      </c>
      <c r="I9" s="639">
        <f t="shared" si="4"/>
        <v>1526658</v>
      </c>
      <c r="J9" s="1969">
        <f t="shared" si="5"/>
        <v>1.1717331156979951E-2</v>
      </c>
      <c r="K9" s="1663">
        <f t="shared" si="5"/>
        <v>2.4247681743930209E-2</v>
      </c>
      <c r="L9" s="801"/>
    </row>
    <row r="10" spans="1:13" s="448" customFormat="1" ht="17.25" customHeight="1">
      <c r="A10" s="269" t="s">
        <v>424</v>
      </c>
      <c r="B10" s="267">
        <v>8865</v>
      </c>
      <c r="C10" s="267">
        <v>22167</v>
      </c>
      <c r="D10" s="639">
        <f t="shared" si="0"/>
        <v>31032</v>
      </c>
      <c r="E10" s="1969">
        <f t="shared" si="1"/>
        <v>0.28567285382830626</v>
      </c>
      <c r="F10" s="1663">
        <f t="shared" si="2"/>
        <v>0.71432714617169368</v>
      </c>
      <c r="G10" s="1043">
        <v>730833</v>
      </c>
      <c r="H10" s="1169">
        <v>920369</v>
      </c>
      <c r="I10" s="639">
        <f t="shared" si="4"/>
        <v>1651202</v>
      </c>
      <c r="J10" s="1969">
        <f>B10/G10</f>
        <v>1.2129994129985919E-2</v>
      </c>
      <c r="K10" s="1663">
        <f t="shared" si="5"/>
        <v>2.4084905076116211E-2</v>
      </c>
      <c r="L10" s="801"/>
    </row>
    <row r="11" spans="1:13" s="448" customFormat="1" ht="17.25" customHeight="1">
      <c r="A11" s="269" t="s">
        <v>691</v>
      </c>
      <c r="B11" s="267">
        <f>+'V.4.7. Accid x sexo'!B14</f>
        <v>10124</v>
      </c>
      <c r="C11" s="267">
        <f>+'V.4.7. Accid x sexo'!C14</f>
        <v>24425</v>
      </c>
      <c r="D11" s="639">
        <f t="shared" ref="D11:D16" si="6">B11+C11</f>
        <v>34549</v>
      </c>
      <c r="E11" s="1969">
        <f>B11/D11</f>
        <v>0.29303308344669887</v>
      </c>
      <c r="F11" s="1663">
        <f>C11/D11</f>
        <v>0.70696691655330113</v>
      </c>
      <c r="G11" s="1043">
        <v>783669</v>
      </c>
      <c r="H11" s="1169">
        <v>975789</v>
      </c>
      <c r="I11" s="639">
        <f t="shared" si="4"/>
        <v>1759458</v>
      </c>
      <c r="J11" s="1969">
        <f>B11/G11</f>
        <v>1.2918719510405541E-2</v>
      </c>
      <c r="K11" s="1663">
        <f t="shared" ref="K11:K16" si="7">C11/H11</f>
        <v>2.5031026174716052E-2</v>
      </c>
      <c r="L11" s="801"/>
    </row>
    <row r="12" spans="1:13" s="452" customFormat="1" ht="17.25" customHeight="1">
      <c r="A12" s="269" t="s">
        <v>745</v>
      </c>
      <c r="B12" s="267">
        <f>+'V.4.7. Accid x sexo'!B15</f>
        <v>12141</v>
      </c>
      <c r="C12" s="267">
        <f>+'V.4.7. Accid x sexo'!C15</f>
        <v>26715</v>
      </c>
      <c r="D12" s="639">
        <f t="shared" si="6"/>
        <v>38856</v>
      </c>
      <c r="E12" s="1966">
        <f>+B12/D12</f>
        <v>0.31246139592340949</v>
      </c>
      <c r="F12" s="1970">
        <f>+C12/D12</f>
        <v>0.68753860407659051</v>
      </c>
      <c r="G12" s="1043">
        <v>829997</v>
      </c>
      <c r="H12" s="1169">
        <v>1058241</v>
      </c>
      <c r="I12" s="639">
        <f t="shared" si="4"/>
        <v>1888238</v>
      </c>
      <c r="J12" s="1969">
        <f>B12/G12</f>
        <v>1.4627763714808608E-2</v>
      </c>
      <c r="K12" s="1663">
        <f t="shared" si="7"/>
        <v>2.5244722137962902E-2</v>
      </c>
      <c r="L12" s="802"/>
    </row>
    <row r="13" spans="1:13" s="452" customFormat="1" ht="17.25" customHeight="1">
      <c r="A13" s="269" t="s">
        <v>765</v>
      </c>
      <c r="B13" s="267">
        <f>+'V.4.7. Accid x sexo'!B16</f>
        <v>12445</v>
      </c>
      <c r="C13" s="267">
        <f>+'V.4.7. Accid x sexo'!C16</f>
        <v>29044</v>
      </c>
      <c r="D13" s="639">
        <f t="shared" si="6"/>
        <v>41489</v>
      </c>
      <c r="E13" s="1966">
        <f>+B13/D13</f>
        <v>0.29995902528381019</v>
      </c>
      <c r="F13" s="1970">
        <f>+C13/D13</f>
        <v>0.70004097471618987</v>
      </c>
      <c r="G13" s="1043">
        <v>890141</v>
      </c>
      <c r="H13" s="1169">
        <v>1160181</v>
      </c>
      <c r="I13" s="639">
        <f t="shared" si="4"/>
        <v>2050322</v>
      </c>
      <c r="J13" s="1969">
        <f>B13/G13</f>
        <v>1.3980931110913889E-2</v>
      </c>
      <c r="K13" s="1663">
        <f t="shared" si="7"/>
        <v>2.5034024863361839E-2</v>
      </c>
      <c r="L13" s="802"/>
    </row>
    <row r="14" spans="1:13" s="452" customFormat="1" ht="17.25" customHeight="1">
      <c r="A14" s="269" t="s">
        <v>814</v>
      </c>
      <c r="B14" s="267">
        <f>+'V.4.7. Accid x sexo'!B17</f>
        <v>14726</v>
      </c>
      <c r="C14" s="267">
        <f>+'V.4.7. Accid x sexo'!C17</f>
        <v>30744</v>
      </c>
      <c r="D14" s="639">
        <f t="shared" si="6"/>
        <v>45470</v>
      </c>
      <c r="E14" s="1966">
        <f>+B14/D14</f>
        <v>0.32386188695843415</v>
      </c>
      <c r="F14" s="1970">
        <f>+C14/D14</f>
        <v>0.6761381130415659</v>
      </c>
      <c r="G14" s="1043">
        <v>955175</v>
      </c>
      <c r="H14" s="1169">
        <v>1218815</v>
      </c>
      <c r="I14" s="639">
        <f>+H14+G14</f>
        <v>2173990</v>
      </c>
      <c r="J14" s="1969">
        <f>B14/H14</f>
        <v>1.208222740940996E-2</v>
      </c>
      <c r="K14" s="1663">
        <f t="shared" si="7"/>
        <v>2.5224500847134308E-2</v>
      </c>
      <c r="L14" s="802"/>
    </row>
    <row r="15" spans="1:13" s="452" customFormat="1" ht="17.25" customHeight="1">
      <c r="A15" s="269" t="s">
        <v>869</v>
      </c>
      <c r="B15" s="267">
        <f>+'V.4.7. Accid x sexo'!B18</f>
        <v>16910</v>
      </c>
      <c r="C15" s="267">
        <f>+'V.4.7. Accid x sexo'!C18</f>
        <v>32238</v>
      </c>
      <c r="D15" s="639">
        <f t="shared" si="6"/>
        <v>49148</v>
      </c>
      <c r="E15" s="1966">
        <f>+B15/D15</f>
        <v>0.34406283063400339</v>
      </c>
      <c r="F15" s="1970">
        <f>+C15/D15</f>
        <v>0.65593716936599655</v>
      </c>
      <c r="G15" s="1950">
        <v>1004786</v>
      </c>
      <c r="H15" s="1169">
        <v>1250927</v>
      </c>
      <c r="I15" s="639">
        <f>+H15+G15</f>
        <v>2255713</v>
      </c>
      <c r="J15" s="1969">
        <f>B15/H15</f>
        <v>1.3517975069688319E-2</v>
      </c>
      <c r="K15" s="1663">
        <f t="shared" si="7"/>
        <v>2.5771288012809701E-2</v>
      </c>
      <c r="L15" s="802"/>
      <c r="M15" s="610"/>
    </row>
    <row r="16" spans="1:13" s="452" customFormat="1" ht="17.25" customHeight="1">
      <c r="A16" s="1340" t="s">
        <v>1105</v>
      </c>
      <c r="B16" s="267">
        <f>+'V.4.7. Accid x sexo'!B19</f>
        <v>12454</v>
      </c>
      <c r="C16" s="267">
        <f>+'V.4.7. Accid x sexo'!C19</f>
        <v>20163</v>
      </c>
      <c r="D16" s="639">
        <f t="shared" si="6"/>
        <v>32617</v>
      </c>
      <c r="E16" s="1664">
        <f>+B16/D16</f>
        <v>0.3818254284575528</v>
      </c>
      <c r="F16" s="1971">
        <f>+C16/D16</f>
        <v>0.61817457154244715</v>
      </c>
      <c r="G16" s="1253">
        <f>+'Resumen EEp (2)'!F10</f>
        <v>936456</v>
      </c>
      <c r="H16" s="1254">
        <f>+'Resumen EEp (2)'!F9</f>
        <v>1132799</v>
      </c>
      <c r="I16" s="1665">
        <f>+H16+G16</f>
        <v>2069255</v>
      </c>
      <c r="J16" s="1972">
        <f>B16/H16</f>
        <v>1.0994006880302684E-2</v>
      </c>
      <c r="K16" s="1666">
        <f t="shared" si="7"/>
        <v>1.7799274187212381E-2</v>
      </c>
      <c r="L16" s="802"/>
    </row>
    <row r="17" spans="1:15" s="448" customFormat="1" ht="18.75">
      <c r="A17" s="1338" t="s">
        <v>2</v>
      </c>
      <c r="B17" s="1342">
        <f>SUM(B4:B16)</f>
        <v>117250</v>
      </c>
      <c r="C17" s="1343">
        <f>SUM(C4:C16)</f>
        <v>276948</v>
      </c>
      <c r="D17" s="470">
        <f>SUM(D4:D16)</f>
        <v>394198</v>
      </c>
      <c r="E17" s="784"/>
      <c r="F17" s="784"/>
      <c r="G17" s="784"/>
      <c r="H17" s="784"/>
      <c r="I17" s="784"/>
      <c r="J17" s="784"/>
      <c r="K17" s="784"/>
      <c r="L17" s="784"/>
      <c r="N17" s="1198"/>
    </row>
    <row r="18" spans="1:15" s="67" customFormat="1" ht="15.75">
      <c r="E18" s="1667"/>
      <c r="F18" s="1667"/>
      <c r="G18" s="1667"/>
      <c r="H18" s="1667"/>
      <c r="I18" s="1667"/>
      <c r="J18" s="1667"/>
      <c r="K18" s="1667"/>
      <c r="L18" s="32"/>
      <c r="N18" s="129"/>
    </row>
    <row r="19" spans="1:15" s="67" customFormat="1">
      <c r="L19" s="17"/>
      <c r="N19" s="129"/>
    </row>
    <row r="20" spans="1:15" s="67" customFormat="1" ht="15.75">
      <c r="H20" s="121"/>
      <c r="I20" s="121"/>
      <c r="L20" s="17"/>
      <c r="N20" s="610"/>
      <c r="O20" s="610"/>
    </row>
    <row r="21" spans="1:15" s="67" customFormat="1">
      <c r="L21" s="17"/>
      <c r="N21" s="610"/>
      <c r="O21" s="610"/>
    </row>
    <row r="22" spans="1:15" s="67" customFormat="1">
      <c r="L22" s="17"/>
      <c r="N22" s="610"/>
      <c r="O22" s="610"/>
    </row>
    <row r="23" spans="1:15" s="67" customFormat="1">
      <c r="L23" s="17"/>
    </row>
    <row r="24" spans="1:15" s="67" customFormat="1">
      <c r="L24" s="17"/>
    </row>
    <row r="25" spans="1:15" s="67" customFormat="1">
      <c r="L25" s="17"/>
    </row>
    <row r="26" spans="1:15" s="67" customFormat="1">
      <c r="L26" s="17"/>
    </row>
    <row r="27" spans="1:15" s="67" customFormat="1">
      <c r="L27" s="17"/>
    </row>
    <row r="28" spans="1:15" s="67" customFormat="1">
      <c r="L28" s="17"/>
      <c r="N28" s="610"/>
    </row>
    <row r="29" spans="1:15" s="67" customFormat="1">
      <c r="L29" s="17"/>
    </row>
    <row r="30" spans="1:15" s="67" customFormat="1">
      <c r="L30" s="17"/>
    </row>
    <row r="31" spans="1:15" s="67" customFormat="1">
      <c r="L31" s="17"/>
    </row>
    <row r="32" spans="1:15" s="67" customFormat="1">
      <c r="L32" s="17"/>
    </row>
    <row r="33" spans="3:12" s="67" customFormat="1">
      <c r="L33" s="17"/>
    </row>
    <row r="34" spans="3:12" s="67" customFormat="1">
      <c r="L34" s="17"/>
    </row>
    <row r="35" spans="3:12" s="67" customFormat="1">
      <c r="L35" s="17"/>
    </row>
    <row r="36" spans="3:12" s="67" customFormat="1">
      <c r="L36" s="17"/>
    </row>
    <row r="37" spans="3:12" s="67" customFormat="1"/>
    <row r="38" spans="3:12" s="67" customFormat="1"/>
    <row r="39" spans="3:12" s="67" customFormat="1"/>
    <row r="40" spans="3:12" s="67" customFormat="1" ht="15.75">
      <c r="C40" s="111"/>
    </row>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s="67" customFormat="1"/>
    <row r="52" spans="1:11">
      <c r="A52" s="67"/>
      <c r="B52" s="67"/>
      <c r="C52" s="67"/>
      <c r="D52" s="67"/>
      <c r="E52" s="67"/>
      <c r="F52" s="67"/>
      <c r="G52" s="67"/>
      <c r="H52" s="67"/>
      <c r="I52" s="67"/>
      <c r="J52" s="67"/>
      <c r="K52" s="67"/>
    </row>
    <row r="53" spans="1:11">
      <c r="E53" s="67"/>
      <c r="F53" s="67"/>
      <c r="G53" s="67"/>
      <c r="H53" s="67"/>
      <c r="I53" s="67"/>
      <c r="J53" s="67"/>
      <c r="K53" s="67"/>
    </row>
  </sheetData>
  <mergeCells count="1">
    <mergeCell ref="A1:L1"/>
  </mergeCells>
  <conditionalFormatting sqref="B14:K16">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topLeftCell="J1" zoomScale="55" zoomScaleNormal="100" zoomScaleSheetLayoutView="55" workbookViewId="0">
      <selection activeCell="V1" sqref="V1:AM1048576"/>
    </sheetView>
  </sheetViews>
  <sheetFormatPr baseColWidth="10" defaultColWidth="11.42578125" defaultRowHeight="15"/>
  <cols>
    <col min="1" max="1" width="25" style="153" customWidth="1"/>
    <col min="2" max="2" width="21.85546875" style="153" customWidth="1"/>
    <col min="3" max="6" width="19.42578125" style="153" customWidth="1"/>
    <col min="7" max="7" width="21.42578125" style="153" customWidth="1"/>
    <col min="8" max="8" width="18.7109375" style="153" customWidth="1"/>
    <col min="9" max="9" width="23.28515625" style="153" customWidth="1"/>
    <col min="10" max="14" width="19.7109375" style="153" customWidth="1"/>
    <col min="15" max="15" width="22" style="153" customWidth="1"/>
    <col min="16" max="21" width="22.5703125" style="153" customWidth="1"/>
    <col min="22" max="16384" width="11.42578125" style="32"/>
  </cols>
  <sheetData>
    <row r="1" spans="1:21" s="67" customFormat="1" ht="102" customHeight="1">
      <c r="A1" s="2406"/>
      <c r="B1" s="2406"/>
      <c r="C1" s="2406"/>
      <c r="D1" s="2406"/>
      <c r="E1" s="2406"/>
      <c r="F1" s="2406"/>
      <c r="G1" s="2406"/>
      <c r="H1" s="2406"/>
      <c r="I1" s="2406"/>
      <c r="J1" s="2406"/>
      <c r="K1" s="2406"/>
      <c r="L1" s="2406"/>
      <c r="M1" s="2406"/>
      <c r="N1" s="2406"/>
      <c r="O1" s="2406"/>
      <c r="P1" s="2406"/>
      <c r="Q1" s="2406"/>
      <c r="R1" s="2406"/>
      <c r="S1" s="2406"/>
      <c r="T1" s="2406"/>
      <c r="U1" s="2406"/>
    </row>
    <row r="2" spans="1:21" s="67" customFormat="1" ht="7.5" customHeight="1">
      <c r="A2" s="2539"/>
      <c r="B2" s="2540"/>
      <c r="C2" s="2540"/>
      <c r="D2" s="2540"/>
      <c r="E2" s="2540"/>
      <c r="F2" s="2540"/>
      <c r="G2" s="2540"/>
      <c r="H2" s="2540"/>
      <c r="I2" s="2540"/>
      <c r="J2" s="2540"/>
      <c r="K2" s="2540"/>
      <c r="L2" s="2540"/>
      <c r="M2" s="2540"/>
      <c r="N2" s="2540"/>
      <c r="O2" s="2540"/>
      <c r="P2" s="2540"/>
      <c r="Q2" s="2540"/>
      <c r="R2" s="2540"/>
      <c r="S2" s="2540"/>
      <c r="T2" s="2540"/>
      <c r="U2" s="2541"/>
    </row>
    <row r="3" spans="1:21" s="807" customFormat="1" ht="66" customHeight="1">
      <c r="A3" s="803" t="s">
        <v>0</v>
      </c>
      <c r="B3" s="804" t="s">
        <v>283</v>
      </c>
      <c r="C3" s="804" t="s">
        <v>272</v>
      </c>
      <c r="D3" s="804" t="s">
        <v>271</v>
      </c>
      <c r="E3" s="804" t="s">
        <v>270</v>
      </c>
      <c r="F3" s="804" t="s">
        <v>269</v>
      </c>
      <c r="G3" s="804" t="s">
        <v>282</v>
      </c>
      <c r="H3" s="805" t="s">
        <v>103</v>
      </c>
      <c r="I3" s="804" t="s">
        <v>281</v>
      </c>
      <c r="J3" s="804" t="s">
        <v>272</v>
      </c>
      <c r="K3" s="804" t="s">
        <v>271</v>
      </c>
      <c r="L3" s="804" t="s">
        <v>270</v>
      </c>
      <c r="M3" s="804" t="s">
        <v>269</v>
      </c>
      <c r="N3" s="804" t="s">
        <v>268</v>
      </c>
      <c r="O3" s="805" t="s">
        <v>280</v>
      </c>
      <c r="P3" s="804" t="s">
        <v>279</v>
      </c>
      <c r="Q3" s="804" t="s">
        <v>278</v>
      </c>
      <c r="R3" s="804" t="s">
        <v>277</v>
      </c>
      <c r="S3" s="804" t="s">
        <v>276</v>
      </c>
      <c r="T3" s="804" t="s">
        <v>275</v>
      </c>
      <c r="U3" s="806" t="s">
        <v>274</v>
      </c>
    </row>
    <row r="4" spans="1:21" s="807" customFormat="1" ht="17.25">
      <c r="A4" s="808" t="s">
        <v>168</v>
      </c>
      <c r="B4" s="809">
        <v>7</v>
      </c>
      <c r="C4" s="809">
        <v>1031</v>
      </c>
      <c r="D4" s="809">
        <v>4066</v>
      </c>
      <c r="E4" s="809">
        <v>3112</v>
      </c>
      <c r="F4" s="809">
        <v>1708</v>
      </c>
      <c r="G4" s="809">
        <f>24+1029</f>
        <v>1053</v>
      </c>
      <c r="H4" s="1170">
        <f>SUM(B4:G4)</f>
        <v>10977</v>
      </c>
      <c r="I4" s="1262">
        <v>22989</v>
      </c>
      <c r="J4" s="809">
        <v>351184</v>
      </c>
      <c r="K4" s="809">
        <v>350381</v>
      </c>
      <c r="L4" s="809">
        <v>260446</v>
      </c>
      <c r="M4" s="809">
        <v>139328</v>
      </c>
      <c r="N4" s="1263">
        <v>63901</v>
      </c>
      <c r="O4" s="1345">
        <f t="shared" ref="O4:O10" si="0">+N4+M4+L4+K4+J4+I4</f>
        <v>1188229</v>
      </c>
      <c r="P4" s="1532">
        <f t="shared" ref="P4:U4" si="1">B4/I4</f>
        <v>3.0449345339075211E-4</v>
      </c>
      <c r="Q4" s="1533">
        <f t="shared" si="1"/>
        <v>2.9357829513873071E-3</v>
      </c>
      <c r="R4" s="1533">
        <f t="shared" si="1"/>
        <v>1.1604510518549807E-2</v>
      </c>
      <c r="S4" s="1533">
        <f t="shared" si="1"/>
        <v>1.1948734094591585E-2</v>
      </c>
      <c r="T4" s="1533">
        <f t="shared" si="1"/>
        <v>1.2258842443729904E-2</v>
      </c>
      <c r="U4" s="1534">
        <f t="shared" si="1"/>
        <v>1.6478615358132109E-2</v>
      </c>
    </row>
    <row r="5" spans="1:21" s="807" customFormat="1" ht="20.25" customHeight="1">
      <c r="A5" s="248" t="s">
        <v>169</v>
      </c>
      <c r="B5" s="810">
        <v>2</v>
      </c>
      <c r="C5" s="810">
        <v>2024</v>
      </c>
      <c r="D5" s="810">
        <v>5530</v>
      </c>
      <c r="E5" s="810">
        <v>3839</v>
      </c>
      <c r="F5" s="810">
        <v>2108</v>
      </c>
      <c r="G5" s="810">
        <f>49+1132</f>
        <v>1181</v>
      </c>
      <c r="H5" s="847">
        <f t="shared" ref="H5:H10" si="2">SUM(B5:G5)</f>
        <v>14684</v>
      </c>
      <c r="I5" s="1264">
        <v>22230</v>
      </c>
      <c r="J5" s="810">
        <v>349422</v>
      </c>
      <c r="K5" s="810">
        <v>357517</v>
      </c>
      <c r="L5" s="810">
        <v>270321</v>
      </c>
      <c r="M5" s="810">
        <v>153630</v>
      </c>
      <c r="N5" s="1265">
        <v>74605</v>
      </c>
      <c r="O5" s="811">
        <f t="shared" si="0"/>
        <v>1227725</v>
      </c>
      <c r="P5" s="1535">
        <f t="shared" ref="P5:U13" si="3">B5/I5</f>
        <v>8.9968511021142601E-5</v>
      </c>
      <c r="Q5" s="1536">
        <f t="shared" si="3"/>
        <v>5.7924229155576924E-3</v>
      </c>
      <c r="R5" s="1536">
        <f t="shared" si="3"/>
        <v>1.5467795936976423E-2</v>
      </c>
      <c r="S5" s="1536">
        <f t="shared" si="3"/>
        <v>1.4201634353231898E-2</v>
      </c>
      <c r="T5" s="1536">
        <f t="shared" si="3"/>
        <v>1.3721278396146586E-2</v>
      </c>
      <c r="U5" s="1537">
        <f t="shared" si="3"/>
        <v>1.5830038201192949E-2</v>
      </c>
    </row>
    <row r="6" spans="1:21" s="807" customFormat="1" ht="20.25" customHeight="1">
      <c r="A6" s="248" t="s">
        <v>146</v>
      </c>
      <c r="B6" s="810">
        <v>0</v>
      </c>
      <c r="C6" s="810">
        <v>3154</v>
      </c>
      <c r="D6" s="810">
        <v>6350</v>
      </c>
      <c r="E6" s="810">
        <v>4256</v>
      </c>
      <c r="F6" s="810">
        <v>2407</v>
      </c>
      <c r="G6" s="810">
        <f>85+1204</f>
        <v>1289</v>
      </c>
      <c r="H6" s="847">
        <f t="shared" si="2"/>
        <v>17456</v>
      </c>
      <c r="I6" s="1264">
        <v>23191</v>
      </c>
      <c r="J6" s="810">
        <v>371288</v>
      </c>
      <c r="K6" s="810">
        <v>379357</v>
      </c>
      <c r="L6" s="810">
        <v>283217</v>
      </c>
      <c r="M6" s="810">
        <v>161898</v>
      </c>
      <c r="N6" s="1265">
        <v>80136</v>
      </c>
      <c r="O6" s="811">
        <f t="shared" si="0"/>
        <v>1299087</v>
      </c>
      <c r="P6" s="1535">
        <f>B6/I6</f>
        <v>0</v>
      </c>
      <c r="Q6" s="1536">
        <f t="shared" si="3"/>
        <v>8.4947533989786911E-3</v>
      </c>
      <c r="R6" s="1536">
        <f t="shared" si="3"/>
        <v>1.6738850212332974E-2</v>
      </c>
      <c r="S6" s="1536">
        <f t="shared" si="3"/>
        <v>1.5027346522277971E-2</v>
      </c>
      <c r="T6" s="1536">
        <f t="shared" si="3"/>
        <v>1.4867385637870758E-2</v>
      </c>
      <c r="U6" s="1537">
        <f t="shared" si="3"/>
        <v>1.6085155236098634E-2</v>
      </c>
    </row>
    <row r="7" spans="1:21" s="807" customFormat="1" ht="20.25" customHeight="1">
      <c r="A7" s="248" t="s">
        <v>170</v>
      </c>
      <c r="B7" s="810">
        <v>6</v>
      </c>
      <c r="C7" s="810">
        <v>4931</v>
      </c>
      <c r="D7" s="810">
        <v>7715</v>
      </c>
      <c r="E7" s="810">
        <v>5319</v>
      </c>
      <c r="F7" s="810">
        <v>3017</v>
      </c>
      <c r="G7" s="810">
        <f>141+1468</f>
        <v>1609</v>
      </c>
      <c r="H7" s="847">
        <f t="shared" si="2"/>
        <v>22597</v>
      </c>
      <c r="I7" s="1264">
        <v>23232</v>
      </c>
      <c r="J7" s="810">
        <v>386518</v>
      </c>
      <c r="K7" s="810">
        <v>398328</v>
      </c>
      <c r="L7" s="810">
        <v>298491</v>
      </c>
      <c r="M7" s="810">
        <v>172808</v>
      </c>
      <c r="N7" s="1265">
        <v>88414</v>
      </c>
      <c r="O7" s="811">
        <f t="shared" si="0"/>
        <v>1367791</v>
      </c>
      <c r="P7" s="1535">
        <f t="shared" si="3"/>
        <v>2.5826446280991736E-4</v>
      </c>
      <c r="Q7" s="1536">
        <f t="shared" si="3"/>
        <v>1.2757491242322479E-2</v>
      </c>
      <c r="R7" s="1536">
        <f t="shared" si="3"/>
        <v>1.9368460163483359E-2</v>
      </c>
      <c r="S7" s="1536">
        <f t="shared" si="3"/>
        <v>1.7819632752746315E-2</v>
      </c>
      <c r="T7" s="1536">
        <f t="shared" si="3"/>
        <v>1.7458682468404242E-2</v>
      </c>
      <c r="U7" s="1537">
        <f t="shared" si="3"/>
        <v>1.8198475354581852E-2</v>
      </c>
    </row>
    <row r="8" spans="1:21" s="807" customFormat="1" ht="20.25" customHeight="1">
      <c r="A8" s="248" t="s">
        <v>385</v>
      </c>
      <c r="B8" s="810">
        <v>18</v>
      </c>
      <c r="C8" s="810">
        <v>6875</v>
      </c>
      <c r="D8" s="810">
        <v>8611</v>
      </c>
      <c r="E8" s="810">
        <v>5883</v>
      </c>
      <c r="F8" s="810">
        <v>3457</v>
      </c>
      <c r="G8" s="810">
        <f>204+1640</f>
        <v>1844</v>
      </c>
      <c r="H8" s="847">
        <f t="shared" si="2"/>
        <v>26688</v>
      </c>
      <c r="I8" s="1264">
        <v>21475</v>
      </c>
      <c r="J8" s="810">
        <v>400126</v>
      </c>
      <c r="K8" s="810">
        <v>414303</v>
      </c>
      <c r="L8" s="810">
        <v>313227</v>
      </c>
      <c r="M8" s="810">
        <v>182801</v>
      </c>
      <c r="N8" s="1265">
        <v>94802</v>
      </c>
      <c r="O8" s="811">
        <f t="shared" si="0"/>
        <v>1426734</v>
      </c>
      <c r="P8" s="1535">
        <f t="shared" si="3"/>
        <v>8.3818393480791613E-4</v>
      </c>
      <c r="Q8" s="1536">
        <f t="shared" si="3"/>
        <v>1.7182087642392645E-2</v>
      </c>
      <c r="R8" s="1536">
        <f t="shared" si="3"/>
        <v>2.0784305206575864E-2</v>
      </c>
      <c r="S8" s="1536">
        <f t="shared" si="3"/>
        <v>1.8781905774406422E-2</v>
      </c>
      <c r="T8" s="1536">
        <f t="shared" si="3"/>
        <v>1.8911275102433796E-2</v>
      </c>
      <c r="U8" s="1537">
        <f t="shared" si="3"/>
        <v>1.9451066433197613E-2</v>
      </c>
    </row>
    <row r="9" spans="1:21" s="807" customFormat="1" ht="20.25" customHeight="1">
      <c r="A9" s="248" t="s">
        <v>419</v>
      </c>
      <c r="B9" s="810">
        <v>34</v>
      </c>
      <c r="C9" s="810">
        <v>8429</v>
      </c>
      <c r="D9" s="810">
        <v>8946</v>
      </c>
      <c r="E9" s="810">
        <v>5876</v>
      </c>
      <c r="F9" s="810">
        <v>3510</v>
      </c>
      <c r="G9" s="810">
        <f>227+1613</f>
        <v>1840</v>
      </c>
      <c r="H9" s="847">
        <f t="shared" si="2"/>
        <v>28635</v>
      </c>
      <c r="I9" s="1264">
        <v>20589</v>
      </c>
      <c r="J9" s="810">
        <v>426931</v>
      </c>
      <c r="K9" s="810">
        <v>440354</v>
      </c>
      <c r="L9" s="810">
        <v>332451</v>
      </c>
      <c r="M9" s="810">
        <v>201166</v>
      </c>
      <c r="N9" s="1265">
        <v>105167</v>
      </c>
      <c r="O9" s="811">
        <f t="shared" si="0"/>
        <v>1526658</v>
      </c>
      <c r="P9" s="1535">
        <f t="shared" si="3"/>
        <v>1.651367234931274E-3</v>
      </c>
      <c r="Q9" s="1536">
        <f t="shared" si="3"/>
        <v>1.9743237197579935E-2</v>
      </c>
      <c r="R9" s="1536">
        <f t="shared" si="3"/>
        <v>2.0315473459989009E-2</v>
      </c>
      <c r="S9" s="1536">
        <f t="shared" si="3"/>
        <v>1.7674785156308749E-2</v>
      </c>
      <c r="T9" s="1536">
        <f t="shared" si="3"/>
        <v>1.7448276547726752E-2</v>
      </c>
      <c r="U9" s="1537">
        <f t="shared" si="3"/>
        <v>1.7495982580086909E-2</v>
      </c>
    </row>
    <row r="10" spans="1:21" s="807" customFormat="1" ht="20.25" customHeight="1">
      <c r="A10" s="248" t="s">
        <v>424</v>
      </c>
      <c r="B10" s="810">
        <v>80</v>
      </c>
      <c r="C10" s="810">
        <f>751+8873</f>
        <v>9624</v>
      </c>
      <c r="D10" s="810">
        <f>752+8054</f>
        <v>8806</v>
      </c>
      <c r="E10" s="810">
        <f>752+5517</f>
        <v>6269</v>
      </c>
      <c r="F10" s="810">
        <f>752+3124</f>
        <v>3876</v>
      </c>
      <c r="G10" s="810">
        <f>752+1625</f>
        <v>2377</v>
      </c>
      <c r="H10" s="847">
        <f t="shared" si="2"/>
        <v>31032</v>
      </c>
      <c r="I10" s="1264">
        <v>21039</v>
      </c>
      <c r="J10" s="810">
        <v>459696</v>
      </c>
      <c r="K10" s="810">
        <v>473047</v>
      </c>
      <c r="L10" s="810">
        <v>356103</v>
      </c>
      <c r="M10" s="810">
        <v>221286</v>
      </c>
      <c r="N10" s="1265">
        <v>120031</v>
      </c>
      <c r="O10" s="811">
        <f t="shared" si="0"/>
        <v>1651202</v>
      </c>
      <c r="P10" s="1535">
        <f t="shared" si="3"/>
        <v>3.8024620942059984E-3</v>
      </c>
      <c r="Q10" s="1536">
        <f t="shared" si="3"/>
        <v>2.0935574814660123E-2</v>
      </c>
      <c r="R10" s="1536">
        <f t="shared" si="3"/>
        <v>1.8615486410441247E-2</v>
      </c>
      <c r="S10" s="1536">
        <f t="shared" si="3"/>
        <v>1.7604457137401257E-2</v>
      </c>
      <c r="T10" s="1536">
        <f t="shared" si="3"/>
        <v>1.751579404029175E-2</v>
      </c>
      <c r="U10" s="1537">
        <f t="shared" si="3"/>
        <v>1.9803217502145278E-2</v>
      </c>
    </row>
    <row r="11" spans="1:21" s="807" customFormat="1" ht="20.25" customHeight="1">
      <c r="A11" s="248" t="s">
        <v>691</v>
      </c>
      <c r="B11" s="810">
        <f>+'V.4.8. Accid x rango de edad'!B14</f>
        <v>165</v>
      </c>
      <c r="C11" s="810">
        <f>+'V.4.8. Accid x rango de edad'!C14</f>
        <v>12019</v>
      </c>
      <c r="D11" s="810">
        <f>+'V.4.8. Accid x rango de edad'!D14</f>
        <v>10377</v>
      </c>
      <c r="E11" s="810">
        <f>+'V.4.8. Accid x rango de edad'!E14</f>
        <v>6571</v>
      </c>
      <c r="F11" s="810">
        <f>+'V.4.8. Accid x rango de edad'!F14</f>
        <v>3782</v>
      </c>
      <c r="G11" s="810">
        <f>+'V.4.8. Accid x rango de edad'!G14</f>
        <v>1635</v>
      </c>
      <c r="H11" s="847">
        <f>SUM(B11:G11)</f>
        <v>34549</v>
      </c>
      <c r="I11" s="1264">
        <v>24852</v>
      </c>
      <c r="J11" s="810">
        <f>215761+276839</f>
        <v>492600</v>
      </c>
      <c r="K11" s="810">
        <f>257668+239616</f>
        <v>497284</v>
      </c>
      <c r="L11" s="810">
        <f>201875+173169</f>
        <v>375044</v>
      </c>
      <c r="M11" s="810">
        <f>138940+98140</f>
        <v>237080</v>
      </c>
      <c r="N11" s="1265">
        <f>63677+35242+17200+9233+4370+2876</f>
        <v>132598</v>
      </c>
      <c r="O11" s="811">
        <f t="shared" ref="O11:O16" si="4">+N11+M11+L11+K11+J11+I11</f>
        <v>1759458</v>
      </c>
      <c r="P11" s="1535">
        <f t="shared" si="3"/>
        <v>6.6393046837276678E-3</v>
      </c>
      <c r="Q11" s="1536">
        <f t="shared" si="3"/>
        <v>2.4399106780349167E-2</v>
      </c>
      <c r="R11" s="1536">
        <f t="shared" si="3"/>
        <v>2.0867351453093201E-2</v>
      </c>
      <c r="S11" s="1536">
        <f t="shared" si="3"/>
        <v>1.7520610914985975E-2</v>
      </c>
      <c r="T11" s="1536">
        <f t="shared" si="3"/>
        <v>1.5952421123671335E-2</v>
      </c>
      <c r="U11" s="1537">
        <f t="shared" si="3"/>
        <v>1.2330502722514668E-2</v>
      </c>
    </row>
    <row r="12" spans="1:21" s="807" customFormat="1" ht="20.25" customHeight="1">
      <c r="A12" s="248" t="s">
        <v>745</v>
      </c>
      <c r="B12" s="810">
        <f>+'V.4.8. Accid x rango de edad'!B15</f>
        <v>153</v>
      </c>
      <c r="C12" s="810">
        <f>+'V.4.8. Accid x rango de edad'!C15</f>
        <v>13830</v>
      </c>
      <c r="D12" s="810">
        <f>+'V.4.8. Accid x rango de edad'!D15</f>
        <v>11563</v>
      </c>
      <c r="E12" s="810">
        <f>+'V.4.8. Accid x rango de edad'!E15</f>
        <v>7417</v>
      </c>
      <c r="F12" s="810">
        <f>+'V.4.8. Accid x rango de edad'!F15</f>
        <v>4270</v>
      </c>
      <c r="G12" s="810">
        <f>+'V.4.8. Accid x rango de edad'!G15</f>
        <v>1623</v>
      </c>
      <c r="H12" s="847">
        <f>SUM(B12:G12)</f>
        <v>38856</v>
      </c>
      <c r="I12" s="1264">
        <v>29244</v>
      </c>
      <c r="J12" s="810">
        <v>539302</v>
      </c>
      <c r="K12" s="810">
        <v>532790</v>
      </c>
      <c r="L12" s="810">
        <v>394398</v>
      </c>
      <c r="M12" s="810">
        <v>252398</v>
      </c>
      <c r="N12" s="1265">
        <v>140106</v>
      </c>
      <c r="O12" s="811">
        <f t="shared" si="4"/>
        <v>1888238</v>
      </c>
      <c r="P12" s="1535">
        <f t="shared" si="3"/>
        <v>5.2318424292162498E-3</v>
      </c>
      <c r="Q12" s="1536">
        <f t="shared" si="3"/>
        <v>2.564425868993625E-2</v>
      </c>
      <c r="R12" s="1536">
        <f t="shared" si="3"/>
        <v>2.1702734660935828E-2</v>
      </c>
      <c r="S12" s="1536">
        <f t="shared" si="3"/>
        <v>1.8805876297547149E-2</v>
      </c>
      <c r="T12" s="1536">
        <f t="shared" si="3"/>
        <v>1.6917725180072743E-2</v>
      </c>
      <c r="U12" s="1537">
        <f t="shared" si="3"/>
        <v>1.158408633463235E-2</v>
      </c>
    </row>
    <row r="13" spans="1:21" s="807" customFormat="1" ht="20.25" customHeight="1">
      <c r="A13" s="248" t="s">
        <v>765</v>
      </c>
      <c r="B13" s="810">
        <f>+'V.4.8. Accid x rango de edad'!B16</f>
        <v>189</v>
      </c>
      <c r="C13" s="810">
        <f>+'V.4.8. Accid x rango de edad'!C16</f>
        <v>15003</v>
      </c>
      <c r="D13" s="810">
        <f>+'V.4.8. Accid x rango de edad'!D16</f>
        <v>12102</v>
      </c>
      <c r="E13" s="810">
        <f>+'V.4.8. Accid x rango de edad'!E16</f>
        <v>7868</v>
      </c>
      <c r="F13" s="810">
        <f>+'V.4.8. Accid x rango de edad'!F16</f>
        <v>4631</v>
      </c>
      <c r="G13" s="810">
        <f>+'V.4.8. Accid x rango de edad'!G16</f>
        <v>1696</v>
      </c>
      <c r="H13" s="847">
        <f>SUM(B13:G13)</f>
        <v>41489</v>
      </c>
      <c r="I13" s="1264">
        <v>33115</v>
      </c>
      <c r="J13" s="810">
        <v>588657</v>
      </c>
      <c r="K13" s="810">
        <v>579252</v>
      </c>
      <c r="L13" s="810">
        <v>428299</v>
      </c>
      <c r="M13" s="810">
        <v>276221</v>
      </c>
      <c r="N13" s="1265">
        <v>152359</v>
      </c>
      <c r="O13" s="811">
        <f t="shared" si="4"/>
        <v>2057903</v>
      </c>
      <c r="P13" s="1535">
        <f t="shared" si="3"/>
        <v>5.707383361014646E-3</v>
      </c>
      <c r="Q13" s="1536">
        <f t="shared" si="3"/>
        <v>2.5486828492653615E-2</v>
      </c>
      <c r="R13" s="1536">
        <f t="shared" si="3"/>
        <v>2.0892461312175013E-2</v>
      </c>
      <c r="S13" s="1536">
        <f t="shared" si="3"/>
        <v>1.8370344082054825E-2</v>
      </c>
      <c r="T13" s="1536">
        <f t="shared" si="3"/>
        <v>1.6765560909561546E-2</v>
      </c>
      <c r="U13" s="1537">
        <f t="shared" si="3"/>
        <v>1.1131603646650345E-2</v>
      </c>
    </row>
    <row r="14" spans="1:21" s="807" customFormat="1" ht="20.25" customHeight="1">
      <c r="A14" s="248" t="s">
        <v>814</v>
      </c>
      <c r="B14" s="810">
        <v>160</v>
      </c>
      <c r="C14" s="810">
        <v>16268</v>
      </c>
      <c r="D14" s="810">
        <v>13433</v>
      </c>
      <c r="E14" s="810">
        <v>8648</v>
      </c>
      <c r="F14" s="810">
        <v>5102</v>
      </c>
      <c r="G14" s="810">
        <v>1859</v>
      </c>
      <c r="H14" s="847">
        <f>SUM(B14:G14)</f>
        <v>45470</v>
      </c>
      <c r="I14" s="1264">
        <v>36245</v>
      </c>
      <c r="J14" s="810">
        <f>262564+354002</f>
        <v>616566</v>
      </c>
      <c r="K14" s="810">
        <f>310742+293130</f>
        <v>603872</v>
      </c>
      <c r="L14" s="810">
        <f>244782+206436</f>
        <v>451218</v>
      </c>
      <c r="M14" s="810">
        <f>171389+124723</f>
        <v>296112</v>
      </c>
      <c r="N14" s="1265">
        <f>78453+45336+23691+12583+5975+3932</f>
        <v>169970</v>
      </c>
      <c r="O14" s="811">
        <f t="shared" si="4"/>
        <v>2173983</v>
      </c>
      <c r="P14" s="1535">
        <f t="shared" ref="P14:U16" si="5">B14/I14</f>
        <v>4.4144019864808936E-3</v>
      </c>
      <c r="Q14" s="1536">
        <f t="shared" si="5"/>
        <v>2.6384847688649713E-2</v>
      </c>
      <c r="R14" s="1536">
        <f t="shared" si="5"/>
        <v>2.224478035080282E-2</v>
      </c>
      <c r="S14" s="1536">
        <f t="shared" si="5"/>
        <v>1.916590206950964E-2</v>
      </c>
      <c r="T14" s="1536">
        <f t="shared" si="5"/>
        <v>1.7229967039498566E-2</v>
      </c>
      <c r="U14" s="1537">
        <f t="shared" si="5"/>
        <v>1.0937224216038124E-2</v>
      </c>
    </row>
    <row r="15" spans="1:21" s="807" customFormat="1" ht="20.25" customHeight="1">
      <c r="A15" s="248" t="s">
        <v>869</v>
      </c>
      <c r="B15" s="810">
        <v>147</v>
      </c>
      <c r="C15" s="810">
        <v>17232</v>
      </c>
      <c r="D15" s="810">
        <v>14644</v>
      </c>
      <c r="E15" s="810">
        <v>9524</v>
      </c>
      <c r="F15" s="810">
        <v>5494</v>
      </c>
      <c r="G15" s="810">
        <v>2107</v>
      </c>
      <c r="H15" s="847">
        <f t="shared" ref="H15:H16" si="6">SUM(B15:G15)</f>
        <v>49148</v>
      </c>
      <c r="I15" s="1973">
        <v>36123</v>
      </c>
      <c r="J15" s="810">
        <f>264095+363217</f>
        <v>627312</v>
      </c>
      <c r="K15" s="810">
        <f>326855+298250</f>
        <v>625105</v>
      </c>
      <c r="L15" s="810">
        <f>258078+213328</f>
        <v>471406</v>
      </c>
      <c r="M15" s="810">
        <f>177024+132332</f>
        <v>309356</v>
      </c>
      <c r="N15" s="1265">
        <f>84615+50390+26497+13377+6905+4622+5</f>
        <v>186411</v>
      </c>
      <c r="O15" s="811">
        <f t="shared" si="4"/>
        <v>2255713</v>
      </c>
      <c r="P15" s="1535">
        <f t="shared" ref="P15" si="7">B15/I15</f>
        <v>4.0694294493812807E-3</v>
      </c>
      <c r="Q15" s="1536">
        <f t="shared" ref="Q15" si="8">C15/J15</f>
        <v>2.7469584512969623E-2</v>
      </c>
      <c r="R15" s="1536">
        <f t="shared" ref="R15" si="9">D15/K15</f>
        <v>2.342646435398853E-2</v>
      </c>
      <c r="S15" s="1536">
        <f t="shared" ref="S15" si="10">E15/L15</f>
        <v>2.0203391556322999E-2</v>
      </c>
      <c r="T15" s="1536">
        <f t="shared" ref="T15" si="11">F15/M15</f>
        <v>1.775947452126353E-2</v>
      </c>
      <c r="U15" s="1537">
        <f t="shared" ref="U15" si="12">G15/N15</f>
        <v>1.1302981047255795E-2</v>
      </c>
    </row>
    <row r="16" spans="1:21" s="807" customFormat="1" ht="20.25" customHeight="1">
      <c r="A16" s="248" t="s">
        <v>1105</v>
      </c>
      <c r="B16" s="810">
        <f>+'V.4.8. Accid x rango de edad'!B19</f>
        <v>385</v>
      </c>
      <c r="C16" s="810">
        <f>+'V.4.8. Accid x rango de edad'!C19</f>
        <v>11359</v>
      </c>
      <c r="D16" s="810">
        <f>+'V.4.8. Accid x rango de edad'!D19</f>
        <v>10059</v>
      </c>
      <c r="E16" s="810">
        <f>+'V.4.8. Accid x rango de edad'!E19</f>
        <v>6256</v>
      </c>
      <c r="F16" s="810">
        <f>+'V.4.8. Accid x rango de edad'!F19</f>
        <v>3501</v>
      </c>
      <c r="G16" s="810">
        <f>+'V.4.8. Accid x rango de edad'!G19</f>
        <v>1057</v>
      </c>
      <c r="H16" s="847">
        <f t="shared" si="6"/>
        <v>32617</v>
      </c>
      <c r="I16" s="1266">
        <f>+'Resumen EEp (2)'!E56</f>
        <v>25706</v>
      </c>
      <c r="J16" s="812">
        <f>+'Resumen EEp (2)'!E57+'Resumen EEp (2)'!E58</f>
        <v>547657</v>
      </c>
      <c r="K16" s="812">
        <f>+'Resumen EEp (2)'!E59+'Resumen EEp (2)'!E60</f>
        <v>577413</v>
      </c>
      <c r="L16" s="812">
        <f>+'Resumen EEp (2)'!E61+'Resumen EEp (2)'!E62</f>
        <v>444902</v>
      </c>
      <c r="M16" s="812">
        <f>+'Resumen EEp (2)'!E63+'Resumen EEp (2)'!E64</f>
        <v>293202</v>
      </c>
      <c r="N16" s="1267">
        <f>+'Resumen EEp (2)'!E65+'Resumen EEp (2)'!E66+'Resumen EEp (2)'!E67+'Resumen EEp (2)'!E68+'Resumen EEp (2)'!E69+'Resumen EEp (2)'!E70+'Resumen EEp (2)'!E71</f>
        <v>180372</v>
      </c>
      <c r="O16" s="813">
        <f t="shared" si="4"/>
        <v>2069252</v>
      </c>
      <c r="P16" s="1538">
        <f t="shared" si="5"/>
        <v>1.4977048159962654E-2</v>
      </c>
      <c r="Q16" s="1539">
        <f t="shared" si="5"/>
        <v>2.0741084291810385E-2</v>
      </c>
      <c r="R16" s="1539">
        <f t="shared" si="5"/>
        <v>1.7420806251331369E-2</v>
      </c>
      <c r="S16" s="1539">
        <f t="shared" si="5"/>
        <v>1.4061523661390598E-2</v>
      </c>
      <c r="T16" s="1539">
        <f t="shared" si="5"/>
        <v>1.1940573393087359E-2</v>
      </c>
      <c r="U16" s="1540">
        <f t="shared" si="5"/>
        <v>5.860111325482891E-3</v>
      </c>
    </row>
    <row r="17" spans="1:21" s="1261" customFormat="1" ht="25.5" customHeight="1">
      <c r="A17" s="1258" t="s">
        <v>2</v>
      </c>
      <c r="B17" s="1259">
        <f t="shared" ref="B17:H17" si="13">SUM(B4:B16)</f>
        <v>1346</v>
      </c>
      <c r="C17" s="1259">
        <f t="shared" si="13"/>
        <v>121779</v>
      </c>
      <c r="D17" s="1259">
        <f t="shared" si="13"/>
        <v>122202</v>
      </c>
      <c r="E17" s="1259">
        <f t="shared" si="13"/>
        <v>80838</v>
      </c>
      <c r="F17" s="1259">
        <f t="shared" si="13"/>
        <v>46863</v>
      </c>
      <c r="G17" s="1259">
        <f t="shared" si="13"/>
        <v>21170</v>
      </c>
      <c r="H17" s="1260">
        <f t="shared" si="13"/>
        <v>394198</v>
      </c>
      <c r="I17" s="810"/>
      <c r="J17" s="810"/>
      <c r="K17" s="810"/>
      <c r="L17" s="810"/>
      <c r="M17" s="810"/>
      <c r="N17" s="810"/>
      <c r="O17" s="814"/>
      <c r="P17" s="1536"/>
      <c r="Q17" s="1536"/>
      <c r="R17" s="1536"/>
      <c r="S17" s="1536"/>
      <c r="T17" s="1536"/>
      <c r="U17" s="1536"/>
    </row>
    <row r="18" spans="1:21" s="67" customFormat="1" ht="17.25">
      <c r="A18" s="1522"/>
      <c r="B18" s="1522"/>
      <c r="C18" s="1522"/>
      <c r="D18" s="1522"/>
      <c r="E18" s="1522"/>
      <c r="F18" s="1522"/>
      <c r="G18" s="1522"/>
      <c r="H18" s="1522"/>
      <c r="I18" s="814"/>
      <c r="J18" s="814"/>
      <c r="K18" s="814"/>
      <c r="L18" s="814"/>
      <c r="M18" s="814"/>
      <c r="N18" s="814"/>
      <c r="O18" s="814"/>
      <c r="P18" s="1536"/>
      <c r="Q18" s="1536"/>
      <c r="R18" s="1536"/>
      <c r="S18" s="1536"/>
      <c r="T18" s="1536"/>
      <c r="U18" s="1536"/>
    </row>
    <row r="19" spans="1:21" s="67" customFormat="1" ht="15.75">
      <c r="A19" s="1522"/>
      <c r="B19" s="1522"/>
      <c r="C19" s="1522"/>
      <c r="D19" s="1522"/>
      <c r="E19" s="1522"/>
      <c r="F19" s="1522"/>
      <c r="G19" s="1522"/>
      <c r="H19" s="1522"/>
      <c r="I19" s="1541"/>
      <c r="J19" s="475"/>
      <c r="K19" s="1522"/>
      <c r="L19" s="1522"/>
      <c r="M19" s="1522"/>
      <c r="N19" s="1522"/>
      <c r="O19" s="1522"/>
      <c r="P19" s="1522"/>
      <c r="Q19" s="1542"/>
      <c r="R19" s="1522"/>
      <c r="S19" s="1522"/>
      <c r="T19" s="1522"/>
      <c r="U19" s="1522"/>
    </row>
    <row r="20" spans="1:21" s="67" customFormat="1">
      <c r="A20" s="1522"/>
      <c r="B20" s="1522"/>
      <c r="C20" s="1522"/>
      <c r="D20" s="1522"/>
      <c r="E20" s="1522"/>
      <c r="F20" s="1522"/>
      <c r="G20" s="1522"/>
      <c r="H20" s="1522"/>
      <c r="I20" s="1522"/>
      <c r="J20" s="1522"/>
      <c r="K20" s="1522"/>
      <c r="L20" s="1522"/>
      <c r="M20" s="1522"/>
      <c r="N20" s="1522"/>
      <c r="O20" s="1522"/>
      <c r="P20" s="1522"/>
      <c r="Q20" s="1522"/>
      <c r="R20" s="1522"/>
      <c r="S20" s="1522"/>
      <c r="T20" s="1522"/>
      <c r="U20" s="1522"/>
    </row>
    <row r="21" spans="1:21" s="67" customFormat="1">
      <c r="A21" s="1522"/>
      <c r="B21" s="1522"/>
      <c r="C21" s="1522"/>
      <c r="D21" s="1522"/>
      <c r="E21" s="1522"/>
      <c r="F21" s="1522"/>
      <c r="G21" s="1522"/>
      <c r="H21" s="1522"/>
      <c r="I21" s="1522"/>
      <c r="J21" s="1522"/>
      <c r="K21" s="1522"/>
      <c r="L21" s="1522"/>
      <c r="M21" s="1522"/>
      <c r="N21" s="1522"/>
      <c r="O21" s="1522"/>
      <c r="P21" s="1522"/>
      <c r="Q21" s="1522"/>
      <c r="R21" s="1522"/>
      <c r="S21" s="1522"/>
      <c r="T21" s="1522"/>
      <c r="U21" s="1522"/>
    </row>
    <row r="22" spans="1:21" s="67" customFormat="1">
      <c r="A22" s="1522"/>
      <c r="B22" s="1522"/>
      <c r="C22" s="1522"/>
      <c r="D22" s="1522"/>
      <c r="E22" s="1522"/>
      <c r="F22" s="1522"/>
      <c r="G22" s="1522"/>
      <c r="H22" s="1522"/>
      <c r="I22" s="1522"/>
      <c r="J22" s="1522"/>
      <c r="K22" s="1522"/>
      <c r="L22" s="1522"/>
      <c r="M22" s="1522"/>
      <c r="N22" s="1522"/>
      <c r="O22" s="1522"/>
      <c r="P22" s="1522"/>
      <c r="Q22" s="1522"/>
      <c r="R22" s="1522"/>
      <c r="S22" s="1522"/>
      <c r="T22" s="1522"/>
      <c r="U22" s="1522"/>
    </row>
    <row r="23" spans="1:21" s="67" customFormat="1">
      <c r="A23" s="1522"/>
      <c r="B23" s="1522"/>
      <c r="C23" s="1522"/>
      <c r="D23" s="1522"/>
      <c r="E23" s="1522"/>
      <c r="F23" s="1522"/>
      <c r="G23" s="1522"/>
      <c r="H23" s="1522"/>
      <c r="I23" s="1522"/>
      <c r="J23" s="1522"/>
      <c r="K23" s="1522"/>
      <c r="L23" s="1522"/>
      <c r="M23" s="1522"/>
      <c r="N23" s="1522"/>
      <c r="O23" s="1522"/>
      <c r="P23" s="153"/>
      <c r="Q23" s="153"/>
      <c r="R23" s="153"/>
      <c r="S23" s="153"/>
      <c r="T23" s="153"/>
      <c r="U23" s="153"/>
    </row>
    <row r="24" spans="1:21" s="67" customFormat="1" ht="15.75">
      <c r="A24" s="1522"/>
      <c r="B24" s="1522"/>
      <c r="C24" s="1522"/>
      <c r="D24" s="1522"/>
      <c r="E24" s="1522"/>
      <c r="F24" s="1522"/>
      <c r="G24" s="1522"/>
      <c r="H24" s="1522"/>
      <c r="I24" s="1522"/>
      <c r="J24" s="1522"/>
      <c r="K24" s="1522"/>
      <c r="L24" s="1522"/>
      <c r="M24" s="1522"/>
      <c r="N24" s="1522"/>
      <c r="O24" s="1522"/>
      <c r="P24" s="1522"/>
      <c r="Q24" s="1522"/>
      <c r="R24" s="1522"/>
      <c r="S24" s="1522"/>
      <c r="T24" s="1543"/>
      <c r="U24" s="482"/>
    </row>
    <row r="25" spans="1:21" s="67" customFormat="1" ht="15.75">
      <c r="A25" s="1522"/>
      <c r="B25" s="1522"/>
      <c r="C25" s="1522"/>
      <c r="D25" s="1522"/>
      <c r="E25" s="1522"/>
      <c r="F25" s="1522"/>
      <c r="G25" s="1522"/>
      <c r="H25" s="1522"/>
      <c r="I25" s="1522"/>
      <c r="J25" s="1522"/>
      <c r="K25" s="1522"/>
      <c r="L25" s="1522"/>
      <c r="M25" s="1522"/>
      <c r="N25" s="1522"/>
      <c r="O25" s="1522"/>
      <c r="P25" s="1522"/>
      <c r="Q25" s="1522"/>
      <c r="R25" s="1522"/>
      <c r="S25" s="1522"/>
      <c r="T25" s="1543"/>
      <c r="U25" s="482"/>
    </row>
    <row r="26" spans="1:21" s="67" customFormat="1" ht="15.75">
      <c r="A26" s="1522"/>
      <c r="B26" s="1522"/>
      <c r="C26" s="1522"/>
      <c r="D26" s="1522"/>
      <c r="E26" s="1522"/>
      <c r="F26" s="1522"/>
      <c r="G26" s="1522"/>
      <c r="H26" s="1522"/>
      <c r="I26" s="1522"/>
      <c r="J26" s="1522"/>
      <c r="K26" s="1522"/>
      <c r="L26" s="1522"/>
      <c r="M26" s="1522"/>
      <c r="N26" s="1522"/>
      <c r="O26" s="1522"/>
      <c r="P26" s="1522"/>
      <c r="Q26" s="1522"/>
      <c r="R26" s="1522"/>
      <c r="S26" s="1522"/>
      <c r="T26" s="1543"/>
      <c r="U26" s="482"/>
    </row>
    <row r="27" spans="1:21" s="67" customFormat="1" ht="15.75">
      <c r="A27" s="1522"/>
      <c r="B27" s="1522"/>
      <c r="C27" s="1522"/>
      <c r="D27" s="1522"/>
      <c r="E27" s="1522"/>
      <c r="F27" s="1522"/>
      <c r="G27" s="1522"/>
      <c r="H27" s="1522"/>
      <c r="I27" s="1522"/>
      <c r="J27" s="1522"/>
      <c r="K27" s="1522"/>
      <c r="L27" s="1522"/>
      <c r="M27" s="1522"/>
      <c r="N27" s="1522"/>
      <c r="O27" s="1522"/>
      <c r="P27" s="1522"/>
      <c r="Q27" s="1522"/>
      <c r="R27" s="1522"/>
      <c r="S27" s="1522"/>
      <c r="T27" s="1543"/>
      <c r="U27" s="482"/>
    </row>
    <row r="28" spans="1:21" ht="15.75">
      <c r="I28" s="1522"/>
      <c r="J28" s="1522"/>
      <c r="K28" s="1522"/>
      <c r="L28" s="1522"/>
      <c r="M28" s="1522"/>
      <c r="N28" s="1522"/>
      <c r="O28" s="1522"/>
      <c r="P28" s="1522"/>
      <c r="Q28" s="1522"/>
      <c r="R28" s="1522"/>
      <c r="S28" s="1522"/>
      <c r="T28" s="1543"/>
      <c r="U28" s="482"/>
    </row>
    <row r="29" spans="1:21" ht="15.75">
      <c r="I29" s="1522"/>
      <c r="J29" s="1522"/>
      <c r="K29" s="1522"/>
      <c r="L29" s="1522"/>
      <c r="M29" s="1522"/>
      <c r="N29" s="1522"/>
      <c r="O29" s="1522"/>
      <c r="P29" s="1522"/>
      <c r="Q29" s="1522"/>
      <c r="R29" s="1522"/>
      <c r="S29" s="1522"/>
      <c r="T29" s="1543"/>
      <c r="U29" s="482"/>
    </row>
    <row r="30" spans="1:21" ht="15.75">
      <c r="T30" s="1543"/>
      <c r="U30" s="482"/>
    </row>
    <row r="31" spans="1:21" ht="15.75">
      <c r="N31" s="1139"/>
      <c r="O31" s="1139"/>
      <c r="T31" s="1543"/>
      <c r="U31" s="482"/>
    </row>
    <row r="32" spans="1:21" ht="15.75">
      <c r="T32" s="1543"/>
      <c r="U32" s="482"/>
    </row>
    <row r="33" spans="20:21" ht="15.75">
      <c r="T33" s="1543"/>
      <c r="U33" s="482"/>
    </row>
    <row r="34" spans="20:21" ht="15.75">
      <c r="T34" s="1543"/>
      <c r="U34" s="1544"/>
    </row>
    <row r="36" spans="20:21" ht="15.75">
      <c r="T36" s="482"/>
      <c r="U36" s="1543"/>
    </row>
    <row r="37" spans="20:21" ht="15.75">
      <c r="T37" s="482"/>
      <c r="U37" s="1543"/>
    </row>
    <row r="38" spans="20:21" ht="15.75">
      <c r="T38" s="482"/>
      <c r="U38" s="1544"/>
    </row>
    <row r="39" spans="20:21" ht="15.75">
      <c r="T39" s="482"/>
      <c r="U39" s="1544"/>
    </row>
  </sheetData>
  <mergeCells count="2">
    <mergeCell ref="A1:U1"/>
    <mergeCell ref="A2:U2"/>
  </mergeCells>
  <conditionalFormatting sqref="I16:N16">
    <cfRule type="cellIs" dxfId="10" priority="2" operator="equal">
      <formula>0</formula>
    </cfRule>
  </conditionalFormatting>
  <conditionalFormatting sqref="B14:G16">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K10" sqref="K10"/>
    </sheetView>
  </sheetViews>
  <sheetFormatPr baseColWidth="10" defaultColWidth="11.42578125" defaultRowHeight="11.25" customHeight="1"/>
  <cols>
    <col min="1" max="1" width="16.140625" style="64" customWidth="1"/>
    <col min="2" max="2" width="17.85546875" style="1437" customWidth="1"/>
    <col min="3" max="3" width="20.5703125" style="1437" customWidth="1"/>
    <col min="4" max="4" width="19.85546875" style="1437"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339"/>
      <c r="B1" s="2339"/>
      <c r="C1" s="2339"/>
      <c r="D1" s="2339"/>
      <c r="E1" s="2339"/>
      <c r="F1" s="2339"/>
      <c r="G1" s="2339"/>
      <c r="H1" s="2339"/>
      <c r="I1" s="2339"/>
      <c r="J1" s="2339"/>
      <c r="K1" s="2339"/>
      <c r="L1" s="2339"/>
      <c r="M1" s="2339"/>
      <c r="N1" s="2339"/>
    </row>
    <row r="2" spans="1:20" s="61" customFormat="1" ht="15.75" customHeight="1">
      <c r="A2" s="65"/>
      <c r="B2" s="1435"/>
      <c r="C2" s="1435"/>
      <c r="D2" s="1435"/>
      <c r="E2" s="65"/>
    </row>
    <row r="3" spans="1:20" s="61" customFormat="1" ht="45" customHeight="1">
      <c r="A3" s="1290" t="s">
        <v>19</v>
      </c>
      <c r="B3" s="440" t="s">
        <v>121</v>
      </c>
      <c r="C3" s="441" t="s">
        <v>122</v>
      </c>
      <c r="D3" s="442" t="s">
        <v>123</v>
      </c>
      <c r="E3" s="65"/>
      <c r="F3" s="62"/>
      <c r="J3" s="183"/>
      <c r="M3" s="133"/>
    </row>
    <row r="4" spans="1:20" s="61" customFormat="1" ht="18.75">
      <c r="A4" s="1291" t="s">
        <v>386</v>
      </c>
      <c r="B4" s="1289">
        <v>12759.99</v>
      </c>
      <c r="C4" s="894">
        <v>15836.19</v>
      </c>
      <c r="D4" s="895">
        <v>14748.51</v>
      </c>
      <c r="E4" s="65"/>
      <c r="F4" s="62"/>
      <c r="O4" s="149"/>
      <c r="P4" s="149"/>
      <c r="Q4" s="149"/>
      <c r="R4" s="149"/>
      <c r="S4" s="191"/>
      <c r="T4" s="191"/>
    </row>
    <row r="5" spans="1:20" s="61" customFormat="1" ht="18.75">
      <c r="A5" s="225" t="s">
        <v>354</v>
      </c>
      <c r="B5" s="896">
        <v>13453</v>
      </c>
      <c r="C5" s="896">
        <v>14653.84</v>
      </c>
      <c r="D5" s="897">
        <v>15155.74</v>
      </c>
      <c r="E5" s="65"/>
      <c r="F5" s="62"/>
      <c r="O5" s="149"/>
      <c r="P5" s="149"/>
      <c r="Q5" s="149"/>
      <c r="R5" s="149"/>
      <c r="S5" s="191"/>
      <c r="T5" s="191"/>
    </row>
    <row r="6" spans="1:20" s="61" customFormat="1" ht="18.75">
      <c r="A6" s="225" t="s">
        <v>355</v>
      </c>
      <c r="B6" s="896">
        <v>13943.45</v>
      </c>
      <c r="C6" s="896">
        <v>16719.03</v>
      </c>
      <c r="D6" s="897">
        <v>15971.57</v>
      </c>
      <c r="E6" s="65"/>
      <c r="F6" s="62"/>
      <c r="O6" s="149"/>
      <c r="P6" s="149"/>
      <c r="Q6" s="149"/>
      <c r="R6" s="149"/>
      <c r="S6" s="191"/>
      <c r="T6" s="191"/>
    </row>
    <row r="7" spans="1:20" s="61" customFormat="1" ht="18.75">
      <c r="A7" s="225" t="s">
        <v>356</v>
      </c>
      <c r="B7" s="896">
        <v>15132</v>
      </c>
      <c r="C7" s="896">
        <v>17464</v>
      </c>
      <c r="D7" s="897">
        <v>17399</v>
      </c>
      <c r="E7" s="65"/>
      <c r="F7" s="62"/>
      <c r="G7" s="62"/>
      <c r="H7" s="62"/>
      <c r="I7" s="62"/>
      <c r="J7" s="62"/>
      <c r="K7" s="62"/>
      <c r="N7" s="149"/>
      <c r="O7" s="149"/>
      <c r="P7" s="149"/>
      <c r="Q7" s="149"/>
      <c r="R7" s="149"/>
      <c r="S7" s="191"/>
      <c r="T7" s="191"/>
    </row>
    <row r="8" spans="1:20" ht="18.75">
      <c r="A8" s="225" t="s">
        <v>387</v>
      </c>
      <c r="B8" s="896">
        <v>15533</v>
      </c>
      <c r="C8" s="896">
        <v>18675</v>
      </c>
      <c r="D8" s="897">
        <v>17851</v>
      </c>
      <c r="E8" s="65"/>
      <c r="F8" s="65"/>
      <c r="G8" s="62"/>
      <c r="H8" s="62"/>
      <c r="I8" s="62"/>
      <c r="K8" s="61"/>
      <c r="L8" s="61"/>
      <c r="M8" s="61"/>
      <c r="N8" s="149"/>
      <c r="O8" s="149"/>
      <c r="P8" s="149"/>
      <c r="Q8" s="149"/>
      <c r="R8" s="149"/>
      <c r="S8" s="191"/>
      <c r="T8" s="191"/>
    </row>
    <row r="9" spans="1:20" ht="18.75">
      <c r="A9" s="225" t="s">
        <v>406</v>
      </c>
      <c r="B9" s="896">
        <v>16191</v>
      </c>
      <c r="C9" s="896">
        <v>19327</v>
      </c>
      <c r="D9" s="897">
        <v>20747</v>
      </c>
      <c r="E9" s="65"/>
      <c r="F9" s="65"/>
      <c r="G9" s="62"/>
      <c r="H9" s="62"/>
      <c r="I9" s="62"/>
      <c r="K9" s="61"/>
      <c r="L9" s="61"/>
      <c r="M9" s="61"/>
      <c r="N9" s="149"/>
      <c r="O9" s="149"/>
      <c r="P9" s="149"/>
      <c r="Q9" s="149"/>
      <c r="R9" s="149"/>
      <c r="S9" s="192"/>
    </row>
    <row r="10" spans="1:20" ht="18.75">
      <c r="A10" s="514" t="s">
        <v>429</v>
      </c>
      <c r="B10" s="898">
        <v>16415</v>
      </c>
      <c r="C10" s="898">
        <v>20545</v>
      </c>
      <c r="D10" s="899">
        <v>22507</v>
      </c>
      <c r="E10" s="65"/>
      <c r="F10" s="65"/>
      <c r="G10" s="62"/>
      <c r="H10" s="62"/>
      <c r="I10" s="62"/>
      <c r="K10" s="61"/>
      <c r="L10" s="61"/>
      <c r="M10" s="61"/>
      <c r="N10" s="149"/>
      <c r="O10" s="149"/>
      <c r="P10" s="149"/>
      <c r="Q10" s="149"/>
      <c r="R10" s="149"/>
      <c r="S10" s="192"/>
    </row>
    <row r="11" spans="1:20" ht="18.75">
      <c r="A11" s="514" t="s">
        <v>717</v>
      </c>
      <c r="B11" s="898">
        <v>17417</v>
      </c>
      <c r="C11" s="898">
        <v>21911</v>
      </c>
      <c r="D11" s="899">
        <v>24421</v>
      </c>
      <c r="E11" s="65"/>
      <c r="F11" s="65"/>
      <c r="G11" s="62"/>
      <c r="H11" s="62"/>
      <c r="I11" s="62"/>
      <c r="K11" s="61"/>
      <c r="L11" s="61"/>
      <c r="M11" s="61"/>
      <c r="N11" s="149"/>
      <c r="O11" s="149"/>
      <c r="P11" s="149"/>
      <c r="Q11" s="149"/>
      <c r="R11" s="149"/>
      <c r="S11" s="192"/>
    </row>
    <row r="12" spans="1:20" ht="18.75">
      <c r="A12" s="514" t="s">
        <v>744</v>
      </c>
      <c r="B12" s="898">
        <v>17754</v>
      </c>
      <c r="C12" s="898">
        <v>22502</v>
      </c>
      <c r="D12" s="899">
        <v>25520</v>
      </c>
      <c r="E12" s="65"/>
      <c r="F12" s="65"/>
      <c r="G12" s="62"/>
      <c r="H12" s="62"/>
      <c r="I12" s="62"/>
      <c r="K12" s="61"/>
      <c r="L12" s="61"/>
      <c r="M12" s="61"/>
      <c r="N12" s="149"/>
      <c r="O12" s="149"/>
      <c r="P12" s="149"/>
      <c r="Q12" s="149"/>
      <c r="R12" s="149"/>
      <c r="S12" s="192"/>
    </row>
    <row r="13" spans="1:20" ht="18.75">
      <c r="A13" s="514" t="s">
        <v>797</v>
      </c>
      <c r="B13" s="898">
        <v>19005</v>
      </c>
      <c r="C13" s="898">
        <v>23706</v>
      </c>
      <c r="D13" s="899">
        <v>26416</v>
      </c>
      <c r="E13" s="65"/>
      <c r="F13" s="65"/>
      <c r="G13" s="62"/>
      <c r="H13" s="62"/>
      <c r="I13" s="62"/>
      <c r="K13" s="61"/>
      <c r="L13" s="61"/>
      <c r="M13" s="61"/>
      <c r="N13" s="149"/>
      <c r="O13" s="149"/>
      <c r="P13" s="149"/>
      <c r="Q13" s="149"/>
      <c r="R13" s="149"/>
      <c r="S13" s="192"/>
    </row>
    <row r="14" spans="1:20" ht="18.75">
      <c r="A14" s="514" t="s">
        <v>822</v>
      </c>
      <c r="B14" s="898">
        <v>19533</v>
      </c>
      <c r="C14" s="898">
        <v>24529</v>
      </c>
      <c r="D14" s="899">
        <v>28669</v>
      </c>
      <c r="E14" s="65"/>
      <c r="F14" s="65"/>
      <c r="G14" s="62"/>
      <c r="H14" s="62"/>
      <c r="I14" s="62"/>
      <c r="K14" s="61"/>
      <c r="L14" s="61"/>
      <c r="M14" s="61"/>
      <c r="N14" s="149"/>
      <c r="O14" s="149"/>
      <c r="P14" s="149"/>
      <c r="Q14" s="149"/>
      <c r="R14" s="149"/>
      <c r="S14" s="192"/>
    </row>
    <row r="15" spans="1:20" ht="18.75">
      <c r="A15" s="514" t="s">
        <v>983</v>
      </c>
      <c r="B15" s="898">
        <v>20993</v>
      </c>
      <c r="C15" s="898">
        <v>25536</v>
      </c>
      <c r="D15" s="899">
        <v>29927</v>
      </c>
      <c r="E15" s="65"/>
      <c r="F15" s="65"/>
      <c r="G15" s="62"/>
      <c r="H15" s="62"/>
      <c r="I15" s="62"/>
      <c r="K15" s="61"/>
      <c r="L15" s="61"/>
      <c r="M15" s="61"/>
      <c r="N15" s="149"/>
      <c r="O15" s="149"/>
      <c r="P15" s="149"/>
      <c r="Q15" s="149"/>
      <c r="R15" s="149"/>
      <c r="S15" s="192"/>
    </row>
    <row r="16" spans="1:20" ht="18.75">
      <c r="A16" s="515" t="s">
        <v>1078</v>
      </c>
      <c r="B16" s="2087">
        <f>+'Resumen EEp (2)'!H9</f>
        <v>20398</v>
      </c>
      <c r="C16" s="2087">
        <f>+'Resumen EEp (2)'!H10</f>
        <v>25660</v>
      </c>
      <c r="D16" s="2088">
        <f>+'Resumen EEp (2)'!H11</f>
        <v>30534</v>
      </c>
      <c r="E16" s="65"/>
      <c r="F16" s="65"/>
      <c r="G16" s="65"/>
      <c r="H16" s="65"/>
      <c r="I16" s="65"/>
      <c r="J16" s="65"/>
      <c r="N16" s="149"/>
      <c r="O16" s="149"/>
      <c r="P16" s="149"/>
      <c r="Q16" s="149"/>
      <c r="R16" s="149"/>
    </row>
    <row r="17" spans="1:18" ht="11.25" customHeight="1">
      <c r="A17" s="193"/>
      <c r="B17" s="1436"/>
      <c r="C17" s="1435"/>
      <c r="D17" s="1435"/>
      <c r="E17" s="65"/>
      <c r="F17" s="65"/>
      <c r="G17" s="65"/>
      <c r="H17" s="65"/>
      <c r="I17" s="65"/>
      <c r="J17" s="65"/>
      <c r="N17" s="149"/>
      <c r="O17" s="149"/>
      <c r="P17" s="149"/>
      <c r="Q17" s="149"/>
      <c r="R17" s="149"/>
    </row>
    <row r="18" spans="1:18" ht="11.25" customHeight="1">
      <c r="B18" s="1436"/>
      <c r="C18" s="1435"/>
      <c r="D18" s="1435"/>
      <c r="E18" s="65"/>
      <c r="F18" s="65"/>
      <c r="G18" s="65"/>
      <c r="H18" s="65"/>
      <c r="I18" s="65"/>
      <c r="J18" s="65"/>
      <c r="N18" s="149"/>
      <c r="O18" s="149"/>
      <c r="P18" s="149"/>
      <c r="Q18" s="149"/>
      <c r="R18" s="149"/>
    </row>
    <row r="19" spans="1:18" ht="11.25" customHeight="1">
      <c r="B19" s="1436"/>
      <c r="C19" s="1435"/>
      <c r="D19" s="1435"/>
      <c r="E19" s="65"/>
      <c r="F19" s="65"/>
      <c r="G19" s="65"/>
      <c r="H19" s="65"/>
      <c r="I19" s="65"/>
      <c r="J19" s="65"/>
      <c r="N19" s="149"/>
      <c r="O19" s="149"/>
      <c r="P19" s="149"/>
      <c r="Q19" s="149"/>
      <c r="R19" s="149"/>
    </row>
    <row r="20" spans="1:18" ht="11.25" customHeight="1">
      <c r="B20" s="1436"/>
      <c r="C20" s="1435"/>
      <c r="D20" s="1435"/>
      <c r="E20" s="65"/>
      <c r="F20" s="65"/>
      <c r="G20" s="65"/>
      <c r="H20" s="65"/>
      <c r="I20" s="65"/>
      <c r="J20" s="65"/>
      <c r="N20" s="149"/>
      <c r="O20" s="149"/>
      <c r="P20" s="149"/>
      <c r="Q20" s="149"/>
      <c r="R20" s="149"/>
    </row>
    <row r="21" spans="1:18" ht="11.25" customHeight="1">
      <c r="N21" s="149"/>
      <c r="O21" s="149"/>
      <c r="P21" s="149"/>
      <c r="Q21" s="149"/>
      <c r="R21" s="149"/>
    </row>
    <row r="22" spans="1:18" ht="11.25" customHeight="1">
      <c r="N22" s="149"/>
      <c r="O22" s="149"/>
      <c r="P22" s="149"/>
      <c r="Q22" s="149"/>
      <c r="R22" s="149"/>
    </row>
    <row r="23" spans="1:18" ht="11.25" customHeight="1">
      <c r="N23" s="149"/>
      <c r="O23" s="149"/>
      <c r="P23" s="149"/>
      <c r="Q23" s="149"/>
      <c r="R23" s="149"/>
    </row>
    <row r="24" spans="1:18" ht="11.25" customHeight="1">
      <c r="N24" s="149"/>
      <c r="O24" s="149"/>
      <c r="P24" s="149"/>
      <c r="Q24" s="149"/>
      <c r="R24" s="149"/>
    </row>
    <row r="25" spans="1:18" ht="11.25" customHeight="1">
      <c r="N25" s="149"/>
      <c r="O25" s="149"/>
      <c r="P25" s="149"/>
      <c r="Q25" s="149"/>
      <c r="R25" s="149"/>
    </row>
    <row r="26" spans="1:18" ht="11.25" customHeight="1">
      <c r="N26" s="149"/>
      <c r="O26" s="149"/>
      <c r="P26" s="149"/>
      <c r="Q26" s="149"/>
      <c r="R26" s="149"/>
    </row>
    <row r="27" spans="1:18" ht="11.25" customHeight="1">
      <c r="N27" s="149"/>
      <c r="O27" s="149"/>
      <c r="P27" s="149"/>
      <c r="Q27" s="149"/>
      <c r="R27" s="149"/>
    </row>
    <row r="28" spans="1:18" ht="11.25" customHeight="1">
      <c r="N28" s="149"/>
      <c r="O28" s="149"/>
      <c r="P28" s="149"/>
      <c r="Q28" s="149"/>
      <c r="R28" s="149"/>
    </row>
    <row r="29" spans="1:18" ht="11.25" customHeight="1">
      <c r="N29" s="149"/>
      <c r="O29" s="149"/>
      <c r="P29" s="149"/>
      <c r="Q29" s="149"/>
      <c r="R29" s="149"/>
    </row>
    <row r="30" spans="1:18" ht="11.25" customHeight="1">
      <c r="N30" s="149"/>
      <c r="O30" s="149"/>
      <c r="P30" s="149"/>
      <c r="Q30" s="149"/>
      <c r="R30" s="149"/>
    </row>
  </sheetData>
  <mergeCells count="1">
    <mergeCell ref="A1:N1"/>
  </mergeCells>
  <conditionalFormatting sqref="B16:D16">
    <cfRule type="cellIs" dxfId="6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AC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7" customFormat="1" ht="102" customHeight="1">
      <c r="A1" s="2542"/>
      <c r="B1" s="2542"/>
      <c r="C1" s="2542"/>
      <c r="D1" s="2542"/>
      <c r="E1" s="2542"/>
      <c r="F1" s="2542"/>
      <c r="G1" s="2542"/>
      <c r="H1" s="2542"/>
      <c r="I1" s="2542"/>
    </row>
    <row r="2" spans="1:9" s="67" customFormat="1" ht="38.25" customHeight="1">
      <c r="A2" s="322" t="s">
        <v>0</v>
      </c>
      <c r="B2" s="320" t="s">
        <v>297</v>
      </c>
      <c r="C2" s="320" t="s">
        <v>296</v>
      </c>
      <c r="D2" s="604" t="s">
        <v>293</v>
      </c>
    </row>
    <row r="3" spans="1:9" s="67" customFormat="1" ht="15.75">
      <c r="A3" s="323" t="s">
        <v>169</v>
      </c>
      <c r="B3" s="677">
        <v>14329</v>
      </c>
      <c r="C3" s="677">
        <f>+'V.4.2.NA. Reportes ARL'!D7</f>
        <v>14683</v>
      </c>
      <c r="D3" s="746">
        <f t="shared" ref="D3:D14" si="0">B3/C3</f>
        <v>0.97589048559558678</v>
      </c>
      <c r="E3" s="2273"/>
      <c r="F3" s="2273"/>
      <c r="G3" s="2273"/>
      <c r="H3" s="2273"/>
      <c r="I3" s="2273"/>
    </row>
    <row r="4" spans="1:9" s="67" customFormat="1" ht="15.75">
      <c r="A4" s="323" t="s">
        <v>146</v>
      </c>
      <c r="B4" s="677">
        <v>16871</v>
      </c>
      <c r="C4" s="677">
        <f>+'V.4.2.NA. Reportes ARL'!D8</f>
        <v>17456</v>
      </c>
      <c r="D4" s="746">
        <f t="shared" si="0"/>
        <v>0.96648716773602195</v>
      </c>
      <c r="E4" s="2273"/>
      <c r="F4" s="2273"/>
      <c r="G4" s="2273"/>
      <c r="H4" s="2273"/>
      <c r="I4" s="2273"/>
    </row>
    <row r="5" spans="1:9" s="67" customFormat="1" ht="15.75">
      <c r="A5" s="323" t="s">
        <v>170</v>
      </c>
      <c r="B5" s="677">
        <v>21189</v>
      </c>
      <c r="C5" s="677">
        <f>+'V.4.2.NA. Reportes ARL'!D9</f>
        <v>22597</v>
      </c>
      <c r="D5" s="746">
        <f t="shared" si="0"/>
        <v>0.93769084391733415</v>
      </c>
      <c r="E5" s="2273"/>
      <c r="F5" s="2273"/>
      <c r="G5" s="2273"/>
      <c r="H5" s="2273"/>
      <c r="I5" s="2273"/>
    </row>
    <row r="6" spans="1:9" s="67" customFormat="1" ht="15.75">
      <c r="A6" s="323" t="s">
        <v>385</v>
      </c>
      <c r="B6" s="677">
        <v>26301</v>
      </c>
      <c r="C6" s="677">
        <f>+'V.4.2.NA. Reportes ARL'!D10</f>
        <v>26688</v>
      </c>
      <c r="D6" s="746">
        <f t="shared" si="0"/>
        <v>0.98549910071942448</v>
      </c>
      <c r="E6" s="2273"/>
      <c r="F6" s="2273"/>
      <c r="G6" s="2273"/>
      <c r="H6" s="2273"/>
      <c r="I6" s="2273"/>
    </row>
    <row r="7" spans="1:9" s="67" customFormat="1" ht="15.75">
      <c r="A7" s="323" t="s">
        <v>419</v>
      </c>
      <c r="B7" s="677">
        <v>28752</v>
      </c>
      <c r="C7" s="677">
        <f>+'V.4.2.NA. Reportes ARL'!D11</f>
        <v>28635</v>
      </c>
      <c r="D7" s="746">
        <f t="shared" si="0"/>
        <v>1.0040859088528025</v>
      </c>
      <c r="F7" s="12"/>
    </row>
    <row r="8" spans="1:9" s="67" customFormat="1" ht="15.75">
      <c r="A8" s="323" t="s">
        <v>424</v>
      </c>
      <c r="B8" s="677">
        <v>30331</v>
      </c>
      <c r="C8" s="677">
        <f>+'V.4.2.NA. Reportes ARL'!D12</f>
        <v>31032</v>
      </c>
      <c r="D8" s="746">
        <f t="shared" si="0"/>
        <v>0.9774104150554267</v>
      </c>
      <c r="F8" s="12"/>
    </row>
    <row r="9" spans="1:9" s="67" customFormat="1" ht="15.75">
      <c r="A9" s="323" t="s">
        <v>691</v>
      </c>
      <c r="B9" s="677">
        <v>33850</v>
      </c>
      <c r="C9" s="677">
        <f>+'V.4.12.Accid x edad'!H11</f>
        <v>34549</v>
      </c>
      <c r="D9" s="746">
        <f t="shared" si="0"/>
        <v>0.97976786592954934</v>
      </c>
      <c r="F9" s="12"/>
    </row>
    <row r="10" spans="1:9" s="67" customFormat="1" ht="15.75">
      <c r="A10" s="323" t="s">
        <v>745</v>
      </c>
      <c r="B10" s="677">
        <v>37988</v>
      </c>
      <c r="C10" s="677">
        <f>+'V.4.12.Accid x edad'!H12</f>
        <v>38856</v>
      </c>
      <c r="D10" s="746">
        <f t="shared" si="0"/>
        <v>0.97766110767963765</v>
      </c>
    </row>
    <row r="11" spans="1:9" s="67" customFormat="1" ht="15.75">
      <c r="A11" s="323" t="s">
        <v>765</v>
      </c>
      <c r="B11" s="677">
        <v>41400</v>
      </c>
      <c r="C11" s="677">
        <f>+'V.4.12.Accid x edad'!H13</f>
        <v>41489</v>
      </c>
      <c r="D11" s="746">
        <f t="shared" si="0"/>
        <v>0.99785485309359112</v>
      </c>
    </row>
    <row r="12" spans="1:9" s="67" customFormat="1" ht="15.75" customHeight="1">
      <c r="A12" s="323" t="s">
        <v>814</v>
      </c>
      <c r="B12" s="677">
        <v>45888</v>
      </c>
      <c r="C12" s="677">
        <f>+'V.4.7. Accid x sexo'!D17</f>
        <v>45470</v>
      </c>
      <c r="D12" s="746">
        <f t="shared" si="0"/>
        <v>1.0091928744226963</v>
      </c>
      <c r="E12" s="610"/>
      <c r="G12" s="1575"/>
    </row>
    <row r="13" spans="1:9" s="610" customFormat="1" ht="15.75" customHeight="1">
      <c r="A13" s="323" t="s">
        <v>869</v>
      </c>
      <c r="B13" s="625">
        <v>47893</v>
      </c>
      <c r="C13" s="625">
        <f>+'V.4.7. Accid x sexo'!D18</f>
        <v>49148</v>
      </c>
      <c r="D13" s="746">
        <f t="shared" si="0"/>
        <v>0.97446488158216005</v>
      </c>
    </row>
    <row r="14" spans="1:9" s="610" customFormat="1" ht="15.75" customHeight="1">
      <c r="A14" s="323" t="s">
        <v>1105</v>
      </c>
      <c r="B14" s="625">
        <v>24397</v>
      </c>
      <c r="C14" s="625">
        <f>+'V.4.7. Accid x sexo'!D19</f>
        <v>32617</v>
      </c>
      <c r="D14" s="746">
        <f t="shared" si="0"/>
        <v>0.74798418002881928</v>
      </c>
    </row>
    <row r="15" spans="1:9" s="439" customFormat="1" ht="22.5" customHeight="1">
      <c r="A15" s="322" t="s">
        <v>2</v>
      </c>
      <c r="B15" s="1572">
        <f>SUM(B3:B14)</f>
        <v>369189</v>
      </c>
      <c r="C15" s="1572">
        <f>SUM(C3:C14)</f>
        <v>383220</v>
      </c>
      <c r="D15" s="1573">
        <f>B15/C15</f>
        <v>0.96338656646312826</v>
      </c>
    </row>
    <row r="16" spans="1:9" s="610" customFormat="1">
      <c r="A16" s="118"/>
      <c r="B16" s="118"/>
      <c r="C16" s="67"/>
      <c r="D16" s="67"/>
    </row>
    <row r="17" spans="1:5" s="67" customFormat="1">
      <c r="A17" s="118"/>
      <c r="B17" s="118"/>
      <c r="C17" s="610"/>
      <c r="D17" s="610"/>
      <c r="E17" s="610"/>
    </row>
    <row r="18" spans="1:5" s="67" customFormat="1">
      <c r="A18" s="118"/>
      <c r="B18" s="118"/>
      <c r="C18" s="610"/>
      <c r="D18" s="610"/>
    </row>
    <row r="19" spans="1:5" s="67" customFormat="1">
      <c r="A19" s="118"/>
      <c r="B19" s="118"/>
    </row>
    <row r="20" spans="1:5" s="67" customFormat="1">
      <c r="A20" s="118"/>
      <c r="B20" s="118"/>
    </row>
    <row r="21" spans="1:5" s="67" customFormat="1">
      <c r="A21" s="118"/>
      <c r="B21" s="118"/>
    </row>
    <row r="22" spans="1:5" s="67" customFormat="1"/>
    <row r="23" spans="1:5" s="67" customFormat="1"/>
    <row r="24" spans="1:5" s="67" customFormat="1"/>
    <row r="25" spans="1:5">
      <c r="A25" s="67"/>
      <c r="B25" s="67"/>
      <c r="C25" s="67"/>
      <c r="D25" s="67"/>
      <c r="E25" s="67"/>
    </row>
    <row r="26" spans="1:5">
      <c r="A26" s="67"/>
      <c r="B26" s="67"/>
      <c r="C26" s="67"/>
      <c r="D26" s="67"/>
      <c r="E26" s="67"/>
    </row>
    <row r="27" spans="1:5">
      <c r="A27" s="67"/>
      <c r="B27" s="67"/>
      <c r="C27" s="67"/>
      <c r="D27" s="67"/>
    </row>
    <row r="28" spans="1:5">
      <c r="A28" s="67"/>
      <c r="B28" s="67"/>
      <c r="C28" s="67"/>
      <c r="D28" s="67"/>
    </row>
  </sheetData>
  <mergeCells count="1">
    <mergeCell ref="A1:I1"/>
  </mergeCells>
  <conditionalFormatting sqref="B12:C14">
    <cfRule type="cellIs" dxfId="8"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topLeftCell="D1" zoomScale="85" zoomScaleNormal="100" zoomScaleSheetLayoutView="85" workbookViewId="0">
      <selection activeCell="M1" sqref="M1:AF1048576"/>
    </sheetView>
  </sheetViews>
  <sheetFormatPr baseColWidth="10" defaultColWidth="11.42578125" defaultRowHeight="15"/>
  <cols>
    <col min="1" max="1" width="18" style="32" customWidth="1"/>
    <col min="2" max="2" width="15.85546875" style="542" customWidth="1"/>
    <col min="3" max="3" width="14.5703125" style="542" customWidth="1"/>
    <col min="4" max="4" width="12.85546875" style="542" customWidth="1"/>
    <col min="5" max="5" width="15.5703125" style="542" customWidth="1"/>
    <col min="6" max="6" width="16.42578125" style="54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534"/>
      <c r="B1" s="2534"/>
      <c r="C1" s="2534"/>
      <c r="D1" s="2534"/>
      <c r="E1" s="2534"/>
      <c r="F1" s="2534"/>
      <c r="G1" s="2534"/>
      <c r="H1" s="2534"/>
      <c r="I1" s="2534"/>
      <c r="J1" s="2534"/>
      <c r="K1" s="2534"/>
      <c r="L1" s="2534"/>
    </row>
    <row r="2" spans="1:12" s="67" customFormat="1" ht="27" customHeight="1">
      <c r="A2" s="110"/>
      <c r="B2" s="824"/>
      <c r="C2" s="824"/>
      <c r="D2" s="824"/>
      <c r="E2" s="824"/>
      <c r="F2" s="824"/>
      <c r="G2" s="110"/>
      <c r="H2" s="110"/>
      <c r="I2" s="110"/>
      <c r="J2" s="110"/>
      <c r="K2" s="110"/>
      <c r="L2" s="110"/>
    </row>
    <row r="3" spans="1:12" s="439" customFormat="1" ht="27" customHeight="1">
      <c r="A3" s="268" t="s">
        <v>0</v>
      </c>
      <c r="B3" s="305" t="s">
        <v>295</v>
      </c>
      <c r="C3" s="303" t="s">
        <v>294</v>
      </c>
      <c r="D3" s="301" t="s">
        <v>103</v>
      </c>
      <c r="E3" s="303" t="s">
        <v>293</v>
      </c>
      <c r="F3" s="304" t="s">
        <v>292</v>
      </c>
    </row>
    <row r="4" spans="1:12" s="67" customFormat="1" ht="15.75">
      <c r="A4" s="269" t="s">
        <v>169</v>
      </c>
      <c r="B4" s="324">
        <v>13326</v>
      </c>
      <c r="C4" s="313">
        <v>1003</v>
      </c>
      <c r="D4" s="774">
        <f>SUM(B4:C4)</f>
        <v>14329</v>
      </c>
      <c r="E4" s="378">
        <f>B4/D4</f>
        <v>0.93000209365622166</v>
      </c>
      <c r="F4" s="1007">
        <f>C4/D4</f>
        <v>6.9997906343778352E-2</v>
      </c>
      <c r="G4" s="12"/>
    </row>
    <row r="5" spans="1:12" s="67" customFormat="1" ht="15.75">
      <c r="A5" s="269" t="s">
        <v>146</v>
      </c>
      <c r="B5" s="324">
        <v>15647</v>
      </c>
      <c r="C5" s="313">
        <v>1224</v>
      </c>
      <c r="D5" s="774">
        <f>SUM(B5:C5)</f>
        <v>16871</v>
      </c>
      <c r="E5" s="378">
        <f>B5/D5</f>
        <v>0.92744946950388241</v>
      </c>
      <c r="F5" s="1007">
        <f>C5/D5</f>
        <v>7.2550530496117593E-2</v>
      </c>
      <c r="G5" s="12"/>
    </row>
    <row r="6" spans="1:12" s="67" customFormat="1" ht="15.75">
      <c r="A6" s="269" t="s">
        <v>170</v>
      </c>
      <c r="B6" s="324">
        <v>20531</v>
      </c>
      <c r="C6" s="313">
        <v>658</v>
      </c>
      <c r="D6" s="774">
        <f>SUM(B6:C6)</f>
        <v>21189</v>
      </c>
      <c r="E6" s="378">
        <f>B6/D6</f>
        <v>0.96894615130492234</v>
      </c>
      <c r="F6" s="1007">
        <f>C6/D6</f>
        <v>3.1053848695077636E-2</v>
      </c>
      <c r="G6" s="12"/>
    </row>
    <row r="7" spans="1:12" s="67" customFormat="1" ht="15.75">
      <c r="A7" s="269" t="s">
        <v>385</v>
      </c>
      <c r="B7" s="324">
        <v>25234</v>
      </c>
      <c r="C7" s="313">
        <v>1067</v>
      </c>
      <c r="D7" s="774">
        <f t="shared" ref="D7:D13" si="0">+C7+B7</f>
        <v>26301</v>
      </c>
      <c r="E7" s="378">
        <f>B7/D7</f>
        <v>0.95943120033458806</v>
      </c>
      <c r="F7" s="1007">
        <f>C7/D7</f>
        <v>4.0568799665411964E-2</v>
      </c>
      <c r="G7" s="12"/>
    </row>
    <row r="8" spans="1:12" s="67" customFormat="1" ht="15.75">
      <c r="A8" s="269" t="s">
        <v>419</v>
      </c>
      <c r="B8" s="324">
        <v>27072</v>
      </c>
      <c r="C8" s="313">
        <v>1680</v>
      </c>
      <c r="D8" s="774">
        <f t="shared" si="0"/>
        <v>28752</v>
      </c>
      <c r="E8" s="378">
        <f t="shared" ref="E8:E13" si="1">B8/D8</f>
        <v>0.94156928213689484</v>
      </c>
      <c r="F8" s="1007">
        <f t="shared" ref="F8:F13" si="2">C8/D8</f>
        <v>5.8430717863105178E-2</v>
      </c>
      <c r="G8" s="12"/>
    </row>
    <row r="9" spans="1:12" s="67" customFormat="1" ht="15.75">
      <c r="A9" s="269" t="s">
        <v>424</v>
      </c>
      <c r="B9" s="324">
        <v>28722</v>
      </c>
      <c r="C9" s="313">
        <v>1609</v>
      </c>
      <c r="D9" s="774">
        <f t="shared" si="0"/>
        <v>30331</v>
      </c>
      <c r="E9" s="378">
        <f t="shared" si="1"/>
        <v>0.94695196333783915</v>
      </c>
      <c r="F9" s="1007">
        <f t="shared" si="2"/>
        <v>5.3048036662160826E-2</v>
      </c>
      <c r="G9" s="12"/>
    </row>
    <row r="10" spans="1:12" s="67" customFormat="1" ht="15.75">
      <c r="A10" s="269" t="s">
        <v>691</v>
      </c>
      <c r="B10" s="324">
        <v>31933</v>
      </c>
      <c r="C10" s="313">
        <v>1917</v>
      </c>
      <c r="D10" s="774">
        <f t="shared" si="0"/>
        <v>33850</v>
      </c>
      <c r="E10" s="378">
        <f t="shared" si="1"/>
        <v>0.94336779911373703</v>
      </c>
      <c r="F10" s="1007">
        <f t="shared" si="2"/>
        <v>5.6632200886262925E-2</v>
      </c>
      <c r="G10" s="12"/>
    </row>
    <row r="11" spans="1:12" s="610" customFormat="1" ht="15.75">
      <c r="A11" s="269" t="s">
        <v>745</v>
      </c>
      <c r="B11" s="324">
        <v>35584</v>
      </c>
      <c r="C11" s="313">
        <v>2404</v>
      </c>
      <c r="D11" s="774">
        <f t="shared" si="0"/>
        <v>37988</v>
      </c>
      <c r="E11" s="378">
        <f t="shared" si="1"/>
        <v>0.9367168579551437</v>
      </c>
      <c r="F11" s="1007">
        <f t="shared" si="2"/>
        <v>6.3283142044856272E-2</v>
      </c>
      <c r="G11" s="12"/>
    </row>
    <row r="12" spans="1:12" s="67" customFormat="1" ht="15.75">
      <c r="A12" s="269" t="s">
        <v>765</v>
      </c>
      <c r="B12" s="324">
        <v>38343</v>
      </c>
      <c r="C12" s="313">
        <v>3057</v>
      </c>
      <c r="D12" s="774">
        <f t="shared" si="0"/>
        <v>41400</v>
      </c>
      <c r="E12" s="378">
        <f t="shared" si="1"/>
        <v>0.9261594202898551</v>
      </c>
      <c r="F12" s="1007">
        <f t="shared" si="2"/>
        <v>7.3840579710144932E-2</v>
      </c>
      <c r="G12" s="12"/>
    </row>
    <row r="13" spans="1:12" s="67" customFormat="1" ht="15.75">
      <c r="A13" s="269" t="s">
        <v>814</v>
      </c>
      <c r="B13" s="324">
        <v>41086</v>
      </c>
      <c r="C13" s="313">
        <v>4802</v>
      </c>
      <c r="D13" s="774">
        <f t="shared" si="0"/>
        <v>45888</v>
      </c>
      <c r="E13" s="378">
        <f t="shared" si="1"/>
        <v>0.89535390516039048</v>
      </c>
      <c r="F13" s="1007">
        <f t="shared" si="2"/>
        <v>0.10464609483960949</v>
      </c>
      <c r="G13" s="12"/>
    </row>
    <row r="14" spans="1:12" s="610" customFormat="1" ht="15.75">
      <c r="A14" s="269" t="s">
        <v>869</v>
      </c>
      <c r="B14" s="324">
        <v>41760</v>
      </c>
      <c r="C14" s="313">
        <v>6133</v>
      </c>
      <c r="D14" s="774">
        <f>+C14+B14</f>
        <v>47893</v>
      </c>
      <c r="E14" s="378">
        <f>B14/D14</f>
        <v>0.8719437078487462</v>
      </c>
      <c r="F14" s="1007">
        <f>C14/D14</f>
        <v>0.12805629215125383</v>
      </c>
      <c r="G14" s="12"/>
    </row>
    <row r="15" spans="1:12" s="610" customFormat="1" ht="15.75">
      <c r="A15" s="1974" t="s">
        <v>1105</v>
      </c>
      <c r="B15" s="1975">
        <v>21091</v>
      </c>
      <c r="C15" s="313">
        <v>3306</v>
      </c>
      <c r="D15" s="774">
        <f>+C15+B15</f>
        <v>24397</v>
      </c>
      <c r="E15" s="378">
        <f>B15/D15</f>
        <v>0.86449153584457106</v>
      </c>
      <c r="F15" s="1007">
        <f>C15/D15</f>
        <v>0.13550846415542894</v>
      </c>
      <c r="G15" s="12"/>
    </row>
    <row r="16" spans="1:12" s="67" customFormat="1" ht="15.75">
      <c r="A16" s="1346" t="s">
        <v>2</v>
      </c>
      <c r="B16" s="1008">
        <f>SUM(B4:B15)</f>
        <v>340329</v>
      </c>
      <c r="C16" s="1347">
        <f>SUM(C4:C15)</f>
        <v>28860</v>
      </c>
      <c r="D16" s="1347">
        <f>SUM(D4:D15)</f>
        <v>369189</v>
      </c>
      <c r="E16" s="1009">
        <f>B16/D16</f>
        <v>0.92182865686680804</v>
      </c>
      <c r="F16" s="1010">
        <f>C16/D16</f>
        <v>7.8171343133191948E-2</v>
      </c>
      <c r="L16" s="32"/>
    </row>
    <row r="17" spans="1:12" s="67" customFormat="1">
      <c r="A17" s="118"/>
      <c r="B17" s="1489"/>
      <c r="C17" s="1489"/>
      <c r="D17" s="36"/>
      <c r="E17" s="36"/>
      <c r="F17" s="36"/>
      <c r="L17" s="32"/>
    </row>
    <row r="18" spans="1:12" s="67" customFormat="1">
      <c r="A18" s="118"/>
      <c r="B18" s="1489"/>
      <c r="C18" s="1489"/>
      <c r="D18" s="36"/>
      <c r="E18" s="36"/>
      <c r="F18" s="36"/>
    </row>
    <row r="19" spans="1:12" s="67" customFormat="1">
      <c r="A19" s="118"/>
      <c r="B19" s="1489"/>
      <c r="C19" s="1489"/>
      <c r="D19" s="36"/>
      <c r="E19" s="36"/>
      <c r="F19" s="36"/>
    </row>
    <row r="20" spans="1:12" s="67" customFormat="1">
      <c r="A20" s="118"/>
      <c r="B20" s="1489"/>
      <c r="C20" s="1489"/>
      <c r="D20" s="36"/>
      <c r="E20" s="36"/>
      <c r="F20" s="36"/>
    </row>
    <row r="21" spans="1:12" s="67" customFormat="1">
      <c r="B21" s="36"/>
      <c r="C21" s="36"/>
      <c r="D21" s="36"/>
      <c r="E21" s="36"/>
      <c r="F21" s="36"/>
    </row>
    <row r="22" spans="1:12" s="67" customFormat="1">
      <c r="B22" s="36"/>
      <c r="C22" s="36"/>
      <c r="D22" s="36"/>
      <c r="E22" s="36"/>
      <c r="F22" s="36"/>
    </row>
    <row r="23" spans="1:12" s="67" customFormat="1">
      <c r="B23" s="36"/>
      <c r="C23" s="36"/>
      <c r="D23" s="36"/>
      <c r="E23" s="36"/>
      <c r="F23" s="36"/>
    </row>
    <row r="24" spans="1:12" s="67" customFormat="1">
      <c r="B24" s="36"/>
      <c r="C24" s="36"/>
      <c r="D24" s="36"/>
      <c r="E24" s="36"/>
      <c r="F24" s="36"/>
    </row>
    <row r="25" spans="1:12" s="67" customFormat="1">
      <c r="B25" s="36"/>
      <c r="C25" s="36"/>
      <c r="D25" s="36"/>
      <c r="E25" s="36"/>
      <c r="F25" s="36"/>
    </row>
    <row r="26" spans="1:12">
      <c r="A26" s="67"/>
      <c r="B26" s="36"/>
      <c r="C26" s="36"/>
      <c r="D26" s="36"/>
      <c r="E26" s="36"/>
      <c r="F26" s="36"/>
      <c r="G26" s="67"/>
    </row>
    <row r="27" spans="1:12">
      <c r="A27" s="67"/>
      <c r="B27" s="36"/>
      <c r="C27" s="36"/>
      <c r="D27" s="36"/>
      <c r="E27" s="36"/>
      <c r="F27" s="36"/>
      <c r="L27"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8"/>
  <sheetViews>
    <sheetView showGridLines="0" view="pageBreakPreview" zoomScale="70" zoomScaleNormal="100" zoomScaleSheetLayoutView="70" workbookViewId="0">
      <selection activeCell="N1" sqref="N1:AE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7" customFormat="1" ht="77.25" customHeight="1">
      <c r="A1" s="2533"/>
      <c r="B1" s="2533"/>
      <c r="C1" s="2533"/>
      <c r="D1" s="2533"/>
      <c r="E1" s="2533"/>
      <c r="F1" s="2533"/>
      <c r="G1" s="2533"/>
      <c r="H1" s="2533"/>
      <c r="I1" s="2533"/>
      <c r="J1" s="2533"/>
      <c r="K1" s="2533"/>
      <c r="L1" s="2533"/>
      <c r="M1" s="119"/>
    </row>
    <row r="2" spans="1:13" s="67" customFormat="1" ht="12.75" customHeight="1">
      <c r="A2" s="110"/>
      <c r="B2" s="110"/>
      <c r="C2" s="110"/>
      <c r="D2" s="110"/>
      <c r="E2" s="110"/>
      <c r="F2" s="110"/>
      <c r="G2" s="110"/>
      <c r="H2" s="110"/>
      <c r="I2" s="110"/>
      <c r="J2" s="110"/>
      <c r="K2" s="110"/>
      <c r="L2" s="110"/>
      <c r="M2" s="119"/>
    </row>
    <row r="3" spans="1:13" s="110" customFormat="1" ht="36" customHeight="1">
      <c r="A3" s="322" t="s">
        <v>4</v>
      </c>
      <c r="B3" s="320" t="s">
        <v>189</v>
      </c>
      <c r="C3" s="320" t="s">
        <v>188</v>
      </c>
      <c r="D3" s="320" t="s">
        <v>187</v>
      </c>
      <c r="E3" s="320" t="s">
        <v>186</v>
      </c>
      <c r="F3" s="604" t="s">
        <v>103</v>
      </c>
      <c r="G3" s="320" t="s">
        <v>185</v>
      </c>
      <c r="H3" s="320" t="s">
        <v>184</v>
      </c>
      <c r="I3" s="320" t="s">
        <v>183</v>
      </c>
      <c r="J3" s="321" t="s">
        <v>182</v>
      </c>
    </row>
    <row r="4" spans="1:13" s="67" customFormat="1" ht="16.5" customHeight="1">
      <c r="A4" s="310" t="s">
        <v>169</v>
      </c>
      <c r="B4" s="306">
        <v>11014</v>
      </c>
      <c r="C4" s="306">
        <v>2177</v>
      </c>
      <c r="D4" s="306">
        <v>128</v>
      </c>
      <c r="E4" s="306">
        <v>1010</v>
      </c>
      <c r="F4" s="605">
        <f t="shared" ref="F4:F12" si="0">SUM(B4:E4)</f>
        <v>14329</v>
      </c>
      <c r="G4" s="826">
        <f t="shared" ref="G4:G16" si="1">B4/F4</f>
        <v>0.76865098750785121</v>
      </c>
      <c r="H4" s="826">
        <f t="shared" ref="H4:H16" si="2">C4/F4</f>
        <v>0.15192965315095261</v>
      </c>
      <c r="I4" s="826">
        <f t="shared" ref="I4:I16" si="3">D4/F4</f>
        <v>8.9329332123665294E-3</v>
      </c>
      <c r="J4" s="827">
        <f t="shared" ref="J4:J16" si="4">E4/F4</f>
        <v>7.0486426128829646E-2</v>
      </c>
    </row>
    <row r="5" spans="1:13" s="67" customFormat="1" ht="16.5" customHeight="1">
      <c r="A5" s="310" t="s">
        <v>146</v>
      </c>
      <c r="B5" s="306">
        <v>12997</v>
      </c>
      <c r="C5" s="306">
        <v>2524</v>
      </c>
      <c r="D5" s="306">
        <v>126</v>
      </c>
      <c r="E5" s="306">
        <v>1224</v>
      </c>
      <c r="F5" s="605">
        <f t="shared" si="0"/>
        <v>16871</v>
      </c>
      <c r="G5" s="826">
        <f t="shared" si="1"/>
        <v>0.77037520004741866</v>
      </c>
      <c r="H5" s="826">
        <f t="shared" si="2"/>
        <v>0.14960583249362813</v>
      </c>
      <c r="I5" s="826">
        <f t="shared" si="3"/>
        <v>7.4684369628356352E-3</v>
      </c>
      <c r="J5" s="827">
        <f t="shared" si="4"/>
        <v>7.2550530496117593E-2</v>
      </c>
    </row>
    <row r="6" spans="1:13" s="67" customFormat="1" ht="16.5" customHeight="1">
      <c r="A6" s="310" t="s">
        <v>170</v>
      </c>
      <c r="B6" s="306">
        <v>15709</v>
      </c>
      <c r="C6" s="306">
        <v>4659</v>
      </c>
      <c r="D6" s="306">
        <v>163</v>
      </c>
      <c r="E6" s="306">
        <v>658</v>
      </c>
      <c r="F6" s="605">
        <f t="shared" si="0"/>
        <v>21189</v>
      </c>
      <c r="G6" s="826">
        <f t="shared" si="1"/>
        <v>0.74137524187078196</v>
      </c>
      <c r="H6" s="826">
        <f t="shared" si="2"/>
        <v>0.21987823870876397</v>
      </c>
      <c r="I6" s="826">
        <f t="shared" si="3"/>
        <v>7.6926707253763748E-3</v>
      </c>
      <c r="J6" s="827">
        <f t="shared" si="4"/>
        <v>3.1053848695077636E-2</v>
      </c>
    </row>
    <row r="7" spans="1:13" s="67" customFormat="1" ht="16.5" customHeight="1">
      <c r="A7" s="310" t="s">
        <v>385</v>
      </c>
      <c r="B7" s="306">
        <v>18984</v>
      </c>
      <c r="C7" s="306">
        <v>6035</v>
      </c>
      <c r="D7" s="306">
        <v>215</v>
      </c>
      <c r="E7" s="306">
        <v>1067</v>
      </c>
      <c r="F7" s="605">
        <f t="shared" si="0"/>
        <v>26301</v>
      </c>
      <c r="G7" s="826">
        <f t="shared" si="1"/>
        <v>0.72179765027945708</v>
      </c>
      <c r="H7" s="826">
        <f t="shared" si="2"/>
        <v>0.22945895593323448</v>
      </c>
      <c r="I7" s="826">
        <f t="shared" si="3"/>
        <v>8.1745941218965053E-3</v>
      </c>
      <c r="J7" s="827">
        <f t="shared" si="4"/>
        <v>4.0568799665411964E-2</v>
      </c>
      <c r="L7" s="610"/>
    </row>
    <row r="8" spans="1:13" s="67" customFormat="1" ht="16.5" customHeight="1">
      <c r="A8" s="310" t="s">
        <v>419</v>
      </c>
      <c r="B8" s="306">
        <v>19765</v>
      </c>
      <c r="C8" s="306">
        <v>7064</v>
      </c>
      <c r="D8" s="306">
        <v>243</v>
      </c>
      <c r="E8" s="306">
        <v>1680</v>
      </c>
      <c r="F8" s="605">
        <f t="shared" si="0"/>
        <v>28752</v>
      </c>
      <c r="G8" s="826">
        <f t="shared" si="1"/>
        <v>0.68743043962159156</v>
      </c>
      <c r="H8" s="826">
        <f t="shared" si="2"/>
        <v>0.24568725653867557</v>
      </c>
      <c r="I8" s="826">
        <f t="shared" si="3"/>
        <v>8.451585976627712E-3</v>
      </c>
      <c r="J8" s="827">
        <f t="shared" si="4"/>
        <v>5.8430717863105178E-2</v>
      </c>
      <c r="L8" s="610"/>
    </row>
    <row r="9" spans="1:13" s="67" customFormat="1" ht="16.5" customHeight="1">
      <c r="A9" s="310" t="s">
        <v>424</v>
      </c>
      <c r="B9" s="306">
        <v>20884</v>
      </c>
      <c r="C9" s="306">
        <v>7546</v>
      </c>
      <c r="D9" s="306">
        <v>292</v>
      </c>
      <c r="E9" s="306">
        <v>1609</v>
      </c>
      <c r="F9" s="605">
        <f t="shared" si="0"/>
        <v>30331</v>
      </c>
      <c r="G9" s="826">
        <f t="shared" si="1"/>
        <v>0.68853648082819563</v>
      </c>
      <c r="H9" s="826">
        <f t="shared" si="2"/>
        <v>0.24878836833602586</v>
      </c>
      <c r="I9" s="826">
        <f t="shared" si="3"/>
        <v>9.6271141736177512E-3</v>
      </c>
      <c r="J9" s="827">
        <f t="shared" si="4"/>
        <v>5.3048036662160826E-2</v>
      </c>
      <c r="L9" s="610"/>
    </row>
    <row r="10" spans="1:13" s="67" customFormat="1" ht="16.5" customHeight="1">
      <c r="A10" s="310" t="s">
        <v>691</v>
      </c>
      <c r="B10" s="306">
        <v>22708</v>
      </c>
      <c r="C10" s="306">
        <v>8933</v>
      </c>
      <c r="D10" s="306">
        <v>291</v>
      </c>
      <c r="E10" s="306">
        <v>1918</v>
      </c>
      <c r="F10" s="605">
        <f t="shared" si="0"/>
        <v>33850</v>
      </c>
      <c r="G10" s="826">
        <f t="shared" si="1"/>
        <v>0.67084194977843425</v>
      </c>
      <c r="H10" s="826">
        <f t="shared" si="2"/>
        <v>0.26389955686853767</v>
      </c>
      <c r="I10" s="826">
        <f t="shared" si="3"/>
        <v>8.5967503692762192E-3</v>
      </c>
      <c r="J10" s="827">
        <f t="shared" si="4"/>
        <v>5.6661742983751845E-2</v>
      </c>
      <c r="L10" s="610"/>
    </row>
    <row r="11" spans="1:13" s="67" customFormat="1" ht="16.5" customHeight="1">
      <c r="A11" s="310" t="s">
        <v>745</v>
      </c>
      <c r="B11" s="306">
        <v>24754</v>
      </c>
      <c r="C11" s="306">
        <v>10589</v>
      </c>
      <c r="D11" s="306">
        <v>241</v>
      </c>
      <c r="E11" s="306">
        <v>2404</v>
      </c>
      <c r="F11" s="605">
        <f t="shared" si="0"/>
        <v>37988</v>
      </c>
      <c r="G11" s="826">
        <f>B11/F11</f>
        <v>0.65162682952511319</v>
      </c>
      <c r="H11" s="826">
        <f>C11/F11</f>
        <v>0.27874591976413604</v>
      </c>
      <c r="I11" s="826">
        <f>D11/F11</f>
        <v>6.3441086658944934E-3</v>
      </c>
      <c r="J11" s="827">
        <f>E11/F11</f>
        <v>6.3283142044856272E-2</v>
      </c>
      <c r="L11" s="610"/>
    </row>
    <row r="12" spans="1:13" s="610" customFormat="1" ht="16.5" customHeight="1">
      <c r="A12" s="310" t="s">
        <v>765</v>
      </c>
      <c r="B12" s="306">
        <v>26356</v>
      </c>
      <c r="C12" s="306">
        <v>11628</v>
      </c>
      <c r="D12" s="306">
        <v>359</v>
      </c>
      <c r="E12" s="306">
        <v>3057</v>
      </c>
      <c r="F12" s="605">
        <f t="shared" si="0"/>
        <v>41400</v>
      </c>
      <c r="G12" s="826">
        <f>B12/F12</f>
        <v>0.63661835748792273</v>
      </c>
      <c r="H12" s="826">
        <f>C12/F12</f>
        <v>0.28086956521739131</v>
      </c>
      <c r="I12" s="826">
        <f>D12/F12</f>
        <v>8.6714975845410634E-3</v>
      </c>
      <c r="J12" s="827">
        <f>E12/F12</f>
        <v>7.3840579710144932E-2</v>
      </c>
    </row>
    <row r="13" spans="1:13" s="610" customFormat="1" ht="16.5" customHeight="1">
      <c r="A13" s="310" t="s">
        <v>814</v>
      </c>
      <c r="B13" s="306">
        <v>28186</v>
      </c>
      <c r="C13" s="306">
        <v>12593</v>
      </c>
      <c r="D13" s="306">
        <v>307</v>
      </c>
      <c r="E13" s="306">
        <v>4802</v>
      </c>
      <c r="F13" s="605">
        <f>SUM(B13:E13)</f>
        <v>45888</v>
      </c>
      <c r="G13" s="826">
        <f>B13/F13</f>
        <v>0.6142346582984658</v>
      </c>
      <c r="H13" s="826">
        <f>C13/F13</f>
        <v>0.27442904463040446</v>
      </c>
      <c r="I13" s="826">
        <f>D13/F13</f>
        <v>6.6902022315202233E-3</v>
      </c>
      <c r="J13" s="827">
        <f>E13/F13</f>
        <v>0.10464609483960949</v>
      </c>
    </row>
    <row r="14" spans="1:13" s="610" customFormat="1" ht="16.5" customHeight="1">
      <c r="A14" s="310" t="s">
        <v>869</v>
      </c>
      <c r="B14" s="306">
        <v>27611</v>
      </c>
      <c r="C14" s="306">
        <v>13831</v>
      </c>
      <c r="D14" s="306">
        <v>318</v>
      </c>
      <c r="E14" s="306">
        <v>6133</v>
      </c>
      <c r="F14" s="605">
        <f>SUM(B14:E14)</f>
        <v>47893</v>
      </c>
      <c r="G14" s="826">
        <f>B14/F14</f>
        <v>0.57651431315641122</v>
      </c>
      <c r="H14" s="826">
        <f>C14/F14</f>
        <v>0.28878959346877414</v>
      </c>
      <c r="I14" s="826">
        <f>D14/F14</f>
        <v>6.6398012235608546E-3</v>
      </c>
      <c r="J14" s="827">
        <f>E14/F14</f>
        <v>0.12805629215125383</v>
      </c>
    </row>
    <row r="15" spans="1:13" s="610" customFormat="1" ht="16.5" customHeight="1">
      <c r="A15" s="310" t="s">
        <v>1105</v>
      </c>
      <c r="B15" s="306">
        <v>13298</v>
      </c>
      <c r="C15" s="306">
        <v>7706</v>
      </c>
      <c r="D15" s="306">
        <v>87</v>
      </c>
      <c r="E15" s="306">
        <v>3306</v>
      </c>
      <c r="F15" s="605">
        <f>SUM(B15:E15)</f>
        <v>24397</v>
      </c>
      <c r="G15" s="826">
        <f>B15/F15</f>
        <v>0.54506701643644706</v>
      </c>
      <c r="H15" s="826">
        <f>C15/F15</f>
        <v>0.31585850719350739</v>
      </c>
      <c r="I15" s="826">
        <f>D15/F15</f>
        <v>3.566012214616551E-3</v>
      </c>
      <c r="J15" s="827">
        <f>E15/F15</f>
        <v>0.13550846415542894</v>
      </c>
    </row>
    <row r="16" spans="1:13" s="439" customFormat="1" ht="19.5" customHeight="1">
      <c r="A16" s="314" t="s">
        <v>2</v>
      </c>
      <c r="B16" s="341">
        <f>SUM(B4:B15)</f>
        <v>242266</v>
      </c>
      <c r="C16" s="341">
        <f>SUM(C4:C15)</f>
        <v>95285</v>
      </c>
      <c r="D16" s="341">
        <f t="shared" ref="D16:E16" si="5">SUM(D4:D15)</f>
        <v>2770</v>
      </c>
      <c r="E16" s="341">
        <f t="shared" si="5"/>
        <v>28868</v>
      </c>
      <c r="F16" s="635">
        <f>SUM(F4:F15)</f>
        <v>369189</v>
      </c>
      <c r="G16" s="1351">
        <f t="shared" si="1"/>
        <v>0.65621131723859594</v>
      </c>
      <c r="H16" s="1351">
        <f t="shared" si="2"/>
        <v>0.25809273840769903</v>
      </c>
      <c r="I16" s="1351">
        <f t="shared" si="3"/>
        <v>7.5029321025274313E-3</v>
      </c>
      <c r="J16" s="1352">
        <f t="shared" si="4"/>
        <v>7.8193012251177585E-2</v>
      </c>
      <c r="K16" s="706"/>
      <c r="L16" s="706"/>
    </row>
    <row r="17" spans="1:12" s="67" customFormat="1">
      <c r="A17" s="2543" t="s">
        <v>392</v>
      </c>
      <c r="B17" s="2544"/>
      <c r="C17" s="2544"/>
      <c r="D17" s="2544"/>
      <c r="E17" s="2544"/>
      <c r="F17" s="2544"/>
      <c r="G17" s="2544"/>
      <c r="H17" s="2544"/>
      <c r="I17" s="2544"/>
      <c r="J17" s="2544"/>
      <c r="K17" s="706"/>
      <c r="L17" s="706"/>
    </row>
    <row r="18" spans="1:12" s="67" customFormat="1">
      <c r="A18" s="706"/>
      <c r="B18" s="706"/>
      <c r="C18" s="706"/>
      <c r="D18" s="706"/>
      <c r="E18" s="706"/>
      <c r="F18" s="706"/>
      <c r="G18" s="706"/>
      <c r="H18" s="706"/>
      <c r="I18" s="706"/>
      <c r="J18" s="706"/>
    </row>
    <row r="19" spans="1:12" s="67" customFormat="1">
      <c r="A19" s="118"/>
      <c r="B19" s="117"/>
      <c r="C19" s="117"/>
      <c r="D19" s="117"/>
      <c r="E19" s="117"/>
    </row>
    <row r="20" spans="1:12" s="67" customFormat="1">
      <c r="A20" s="118"/>
      <c r="B20" s="117"/>
      <c r="C20" s="117"/>
      <c r="D20" s="117"/>
      <c r="E20" s="117"/>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c r="G27" s="67"/>
      <c r="H27" s="67"/>
      <c r="I27" s="67"/>
      <c r="J27" s="67"/>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7"/>
  <sheetViews>
    <sheetView showGridLines="0" view="pageBreakPreview" zoomScale="73" zoomScaleNormal="100" zoomScaleSheetLayoutView="73" workbookViewId="0">
      <selection activeCell="O1" sqref="O1:AR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534"/>
      <c r="B1" s="2534"/>
      <c r="C1" s="2534"/>
      <c r="D1" s="2534"/>
      <c r="E1" s="2534"/>
      <c r="F1" s="2534"/>
      <c r="G1" s="2534"/>
      <c r="H1" s="2534"/>
      <c r="I1" s="2534"/>
      <c r="J1" s="2534"/>
      <c r="K1" s="2534"/>
      <c r="L1" s="2534"/>
      <c r="M1" s="2534"/>
      <c r="N1" s="2534"/>
    </row>
    <row r="2" spans="1:14" s="31" customFormat="1" ht="9.75" customHeight="1">
      <c r="A2" s="316"/>
      <c r="B2" s="145"/>
      <c r="C2" s="145"/>
      <c r="D2" s="145"/>
      <c r="E2" s="145"/>
      <c r="F2" s="145"/>
      <c r="G2" s="145"/>
      <c r="H2" s="145"/>
      <c r="I2" s="145"/>
      <c r="J2" s="145"/>
      <c r="K2" s="145"/>
      <c r="L2" s="145"/>
      <c r="M2" s="145"/>
      <c r="N2" s="356"/>
    </row>
    <row r="3" spans="1:14" s="110" customFormat="1" ht="34.5">
      <c r="A3" s="834" t="s">
        <v>4</v>
      </c>
      <c r="B3" s="835" t="s">
        <v>308</v>
      </c>
      <c r="C3" s="835" t="s">
        <v>307</v>
      </c>
      <c r="D3" s="835" t="s">
        <v>306</v>
      </c>
      <c r="E3" s="835" t="s">
        <v>305</v>
      </c>
      <c r="F3" s="835" t="s">
        <v>304</v>
      </c>
      <c r="G3" s="835" t="s">
        <v>303</v>
      </c>
      <c r="H3" s="829" t="s">
        <v>103</v>
      </c>
      <c r="I3" s="835" t="s">
        <v>302</v>
      </c>
      <c r="J3" s="835" t="s">
        <v>301</v>
      </c>
      <c r="K3" s="835" t="s">
        <v>300</v>
      </c>
      <c r="L3" s="835" t="s">
        <v>299</v>
      </c>
      <c r="M3" s="835" t="s">
        <v>298</v>
      </c>
      <c r="N3" s="836" t="s">
        <v>182</v>
      </c>
    </row>
    <row r="4" spans="1:14" s="67" customFormat="1" ht="15" customHeight="1">
      <c r="A4" s="837" t="s">
        <v>169</v>
      </c>
      <c r="B4" s="838">
        <v>6838</v>
      </c>
      <c r="C4" s="838">
        <v>5185</v>
      </c>
      <c r="D4" s="838">
        <v>853</v>
      </c>
      <c r="E4" s="838">
        <v>140</v>
      </c>
      <c r="F4" s="838">
        <v>310</v>
      </c>
      <c r="G4" s="838">
        <v>1003</v>
      </c>
      <c r="H4" s="839">
        <f>SUM(B4:G4)</f>
        <v>14329</v>
      </c>
      <c r="I4" s="840">
        <f t="shared" ref="I4:I11" si="0">B4/H4</f>
        <v>0.47721404145439317</v>
      </c>
      <c r="J4" s="840">
        <f t="shared" ref="J4:J11" si="1">C4/H4</f>
        <v>0.36185358364156606</v>
      </c>
      <c r="K4" s="840">
        <f t="shared" ref="K4:K16" si="2">D4/H4</f>
        <v>5.9529625235536322E-2</v>
      </c>
      <c r="L4" s="840">
        <f t="shared" ref="L4:L11" si="3">E4/H4</f>
        <v>9.7703957010258913E-3</v>
      </c>
      <c r="M4" s="840">
        <f t="shared" ref="M4:M16" si="4">F4/H4</f>
        <v>2.163444762370019E-2</v>
      </c>
      <c r="N4" s="840">
        <f t="shared" ref="N4:N16" si="5">G4/H4</f>
        <v>6.9997906343778352E-2</v>
      </c>
    </row>
    <row r="5" spans="1:14" s="67" customFormat="1" ht="15" customHeight="1">
      <c r="A5" s="837" t="s">
        <v>146</v>
      </c>
      <c r="B5" s="838">
        <v>8908</v>
      </c>
      <c r="C5" s="838">
        <v>5224</v>
      </c>
      <c r="D5" s="838">
        <v>880</v>
      </c>
      <c r="E5" s="838">
        <v>148</v>
      </c>
      <c r="F5" s="838">
        <v>487</v>
      </c>
      <c r="G5" s="838">
        <v>1224</v>
      </c>
      <c r="H5" s="839">
        <f>SUM(B5:G5)</f>
        <v>16871</v>
      </c>
      <c r="I5" s="840">
        <f t="shared" si="0"/>
        <v>0.52800663861063368</v>
      </c>
      <c r="J5" s="840">
        <f t="shared" si="1"/>
        <v>0.3096437674115346</v>
      </c>
      <c r="K5" s="840">
        <f t="shared" si="2"/>
        <v>5.2160512121391736E-2</v>
      </c>
      <c r="L5" s="840">
        <f t="shared" si="3"/>
        <v>8.7724497658704277E-3</v>
      </c>
      <c r="M5" s="840">
        <f t="shared" si="4"/>
        <v>2.8866101594452017E-2</v>
      </c>
      <c r="N5" s="840">
        <f t="shared" si="5"/>
        <v>7.2550530496117593E-2</v>
      </c>
    </row>
    <row r="6" spans="1:14" s="67" customFormat="1" ht="15" customHeight="1">
      <c r="A6" s="837" t="s">
        <v>170</v>
      </c>
      <c r="B6" s="838">
        <v>11414</v>
      </c>
      <c r="C6" s="838">
        <v>7139</v>
      </c>
      <c r="D6" s="838">
        <v>1109</v>
      </c>
      <c r="E6" s="838">
        <v>180</v>
      </c>
      <c r="F6" s="838">
        <v>689</v>
      </c>
      <c r="G6" s="838">
        <v>658</v>
      </c>
      <c r="H6" s="839">
        <f>SUM(B6:G6)</f>
        <v>21189</v>
      </c>
      <c r="I6" s="840">
        <f t="shared" si="0"/>
        <v>0.53867572797206098</v>
      </c>
      <c r="J6" s="840">
        <f t="shared" si="1"/>
        <v>0.33692010005191375</v>
      </c>
      <c r="K6" s="840">
        <f t="shared" si="2"/>
        <v>5.2338477511916559E-2</v>
      </c>
      <c r="L6" s="840">
        <f t="shared" si="3"/>
        <v>8.4949738071640954E-3</v>
      </c>
      <c r="M6" s="840">
        <f t="shared" si="4"/>
        <v>3.2516871961867005E-2</v>
      </c>
      <c r="N6" s="840">
        <f t="shared" si="5"/>
        <v>3.1053848695077636E-2</v>
      </c>
    </row>
    <row r="7" spans="1:14" s="67" customFormat="1" ht="15" customHeight="1">
      <c r="A7" s="837" t="s">
        <v>385</v>
      </c>
      <c r="B7" s="838">
        <v>15120</v>
      </c>
      <c r="C7" s="838">
        <v>8407</v>
      </c>
      <c r="D7" s="838">
        <v>937</v>
      </c>
      <c r="E7" s="838">
        <v>154</v>
      </c>
      <c r="F7" s="838">
        <v>616</v>
      </c>
      <c r="G7" s="838">
        <v>1067</v>
      </c>
      <c r="H7" s="841">
        <f>+B7+C7+D7+E7+F7+G7</f>
        <v>26301</v>
      </c>
      <c r="I7" s="840">
        <f t="shared" si="0"/>
        <v>0.57488308429337287</v>
      </c>
      <c r="J7" s="840">
        <f t="shared" si="1"/>
        <v>0.31964564085015779</v>
      </c>
      <c r="K7" s="840">
        <f t="shared" si="2"/>
        <v>3.562602182426524E-2</v>
      </c>
      <c r="L7" s="840">
        <f t="shared" si="3"/>
        <v>5.8552906733584272E-3</v>
      </c>
      <c r="M7" s="840">
        <f t="shared" si="4"/>
        <v>2.3421162693433709E-2</v>
      </c>
      <c r="N7" s="840">
        <f t="shared" si="5"/>
        <v>4.0568799665411964E-2</v>
      </c>
    </row>
    <row r="8" spans="1:14" s="67" customFormat="1" ht="15" customHeight="1">
      <c r="A8" s="837" t="s">
        <v>419</v>
      </c>
      <c r="B8" s="838">
        <v>16356</v>
      </c>
      <c r="C8" s="838">
        <v>9164</v>
      </c>
      <c r="D8" s="838">
        <v>1031</v>
      </c>
      <c r="E8" s="838">
        <v>158</v>
      </c>
      <c r="F8" s="838">
        <v>363</v>
      </c>
      <c r="G8" s="838">
        <v>1680</v>
      </c>
      <c r="H8" s="841">
        <f>+B8+C8+D8+E8+F8+G8</f>
        <v>28752</v>
      </c>
      <c r="I8" s="840">
        <f t="shared" si="0"/>
        <v>0.5688647746243739</v>
      </c>
      <c r="J8" s="840">
        <f t="shared" si="1"/>
        <v>0.31872565386755702</v>
      </c>
      <c r="K8" s="840">
        <f t="shared" si="2"/>
        <v>3.5858375069560376E-2</v>
      </c>
      <c r="L8" s="840">
        <f t="shared" si="3"/>
        <v>5.4952698942682251E-3</v>
      </c>
      <c r="M8" s="840">
        <f t="shared" si="4"/>
        <v>1.2625208681135225E-2</v>
      </c>
      <c r="N8" s="840">
        <f t="shared" si="5"/>
        <v>5.8430717863105178E-2</v>
      </c>
    </row>
    <row r="9" spans="1:14" s="67" customFormat="1" ht="15" customHeight="1">
      <c r="A9" s="837" t="s">
        <v>424</v>
      </c>
      <c r="B9" s="838">
        <v>16770</v>
      </c>
      <c r="C9" s="838">
        <v>10494</v>
      </c>
      <c r="D9" s="838">
        <v>895</v>
      </c>
      <c r="E9" s="838">
        <v>220</v>
      </c>
      <c r="F9" s="838">
        <v>343</v>
      </c>
      <c r="G9" s="838">
        <v>1609</v>
      </c>
      <c r="H9" s="841">
        <f>+B9+C9+D9+E9+F9+G9</f>
        <v>30331</v>
      </c>
      <c r="I9" s="840">
        <f t="shared" si="0"/>
        <v>0.55289967360126602</v>
      </c>
      <c r="J9" s="840">
        <f t="shared" si="1"/>
        <v>0.34598265800665984</v>
      </c>
      <c r="K9" s="840">
        <f t="shared" si="2"/>
        <v>2.9507764333520162E-2</v>
      </c>
      <c r="L9" s="840">
        <f t="shared" si="3"/>
        <v>7.2533051993010451E-3</v>
      </c>
      <c r="M9" s="840">
        <f t="shared" si="4"/>
        <v>1.1308562197092083E-2</v>
      </c>
      <c r="N9" s="840">
        <f t="shared" si="5"/>
        <v>5.3048036662160826E-2</v>
      </c>
    </row>
    <row r="10" spans="1:14" s="67" customFormat="1" ht="15" customHeight="1">
      <c r="A10" s="837" t="s">
        <v>691</v>
      </c>
      <c r="B10" s="838">
        <v>19186</v>
      </c>
      <c r="C10" s="838">
        <v>11346</v>
      </c>
      <c r="D10" s="838">
        <v>1038</v>
      </c>
      <c r="E10" s="838">
        <v>178</v>
      </c>
      <c r="F10" s="838">
        <v>185</v>
      </c>
      <c r="G10" s="838">
        <v>1917</v>
      </c>
      <c r="H10" s="841">
        <f>+B10+C10+D10+E10+F10+G10</f>
        <v>33850</v>
      </c>
      <c r="I10" s="840">
        <f t="shared" si="0"/>
        <v>0.56679468242245201</v>
      </c>
      <c r="J10" s="840">
        <f t="shared" si="1"/>
        <v>0.33518463810930577</v>
      </c>
      <c r="K10" s="840">
        <f t="shared" si="2"/>
        <v>3.0664697193500737E-2</v>
      </c>
      <c r="L10" s="840">
        <f t="shared" si="3"/>
        <v>5.2584933530280646E-3</v>
      </c>
      <c r="M10" s="840">
        <f t="shared" si="4"/>
        <v>5.4652880354505171E-3</v>
      </c>
      <c r="N10" s="840">
        <f t="shared" si="5"/>
        <v>5.6632200886262925E-2</v>
      </c>
    </row>
    <row r="11" spans="1:14" s="67" customFormat="1" ht="17.25" customHeight="1">
      <c r="A11" s="837" t="s">
        <v>745</v>
      </c>
      <c r="B11" s="838">
        <v>21504</v>
      </c>
      <c r="C11" s="838">
        <v>12792</v>
      </c>
      <c r="D11" s="838">
        <v>140</v>
      </c>
      <c r="E11" s="838">
        <v>920</v>
      </c>
      <c r="F11" s="838">
        <v>228</v>
      </c>
      <c r="G11" s="838">
        <v>2404</v>
      </c>
      <c r="H11" s="841">
        <f>SUM(B11:G11)</f>
        <v>37988</v>
      </c>
      <c r="I11" s="840">
        <f t="shared" si="0"/>
        <v>0.56607349689375597</v>
      </c>
      <c r="J11" s="840">
        <f t="shared" si="1"/>
        <v>0.33673791723702223</v>
      </c>
      <c r="K11" s="840">
        <f t="shared" si="2"/>
        <v>3.68537432873539E-3</v>
      </c>
      <c r="L11" s="840">
        <f t="shared" si="3"/>
        <v>2.4218174160261136E-2</v>
      </c>
      <c r="M11" s="840">
        <f t="shared" si="4"/>
        <v>6.0018953353690643E-3</v>
      </c>
      <c r="N11" s="840">
        <f t="shared" si="5"/>
        <v>6.3283142044856272E-2</v>
      </c>
    </row>
    <row r="12" spans="1:14" s="610" customFormat="1" ht="17.25" customHeight="1">
      <c r="A12" s="837" t="s">
        <v>765</v>
      </c>
      <c r="B12" s="838">
        <v>22520</v>
      </c>
      <c r="C12" s="838">
        <v>14431</v>
      </c>
      <c r="D12" s="838">
        <v>1018</v>
      </c>
      <c r="E12" s="838">
        <v>239</v>
      </c>
      <c r="F12" s="838">
        <v>135</v>
      </c>
      <c r="G12" s="838">
        <v>3057</v>
      </c>
      <c r="H12" s="841">
        <f>SUM(B12:G12)</f>
        <v>41400</v>
      </c>
      <c r="I12" s="840">
        <f>B12/H12</f>
        <v>0.54396135265700485</v>
      </c>
      <c r="J12" s="840">
        <f>C12/H12</f>
        <v>0.34857487922705316</v>
      </c>
      <c r="K12" s="840">
        <f>D12/H12</f>
        <v>2.4589371980676327E-2</v>
      </c>
      <c r="L12" s="840">
        <f>E12/H12</f>
        <v>5.7729468599033813E-3</v>
      </c>
      <c r="M12" s="840">
        <f>F12/H12</f>
        <v>3.2608695652173911E-3</v>
      </c>
      <c r="N12" s="840">
        <f>G12/H12</f>
        <v>7.3840579710144932E-2</v>
      </c>
    </row>
    <row r="13" spans="1:14" s="807" customFormat="1" ht="17.25" customHeight="1">
      <c r="A13" s="837" t="s">
        <v>814</v>
      </c>
      <c r="B13" s="838">
        <v>25959</v>
      </c>
      <c r="C13" s="838">
        <v>14033</v>
      </c>
      <c r="D13" s="838">
        <v>623</v>
      </c>
      <c r="E13" s="838">
        <v>260</v>
      </c>
      <c r="F13" s="838">
        <v>211</v>
      </c>
      <c r="G13" s="838">
        <v>4802</v>
      </c>
      <c r="H13" s="841">
        <f>SUM(B13:G13)</f>
        <v>45888</v>
      </c>
      <c r="I13" s="840">
        <f>B13/H13</f>
        <v>0.56570345188284521</v>
      </c>
      <c r="J13" s="840">
        <f>C13/H13</f>
        <v>0.30580979776847977</v>
      </c>
      <c r="K13" s="840">
        <f>D13/H13</f>
        <v>1.3576534170153417E-2</v>
      </c>
      <c r="L13" s="840">
        <f>E13/H13</f>
        <v>5.6659693165969317E-3</v>
      </c>
      <c r="M13" s="840">
        <f>F13/H13</f>
        <v>4.5981520223152021E-3</v>
      </c>
      <c r="N13" s="840">
        <f>G13/H13</f>
        <v>0.10464609483960949</v>
      </c>
    </row>
    <row r="14" spans="1:14" s="807" customFormat="1" ht="17.25" customHeight="1">
      <c r="A14" s="837" t="s">
        <v>869</v>
      </c>
      <c r="B14" s="838">
        <v>26122</v>
      </c>
      <c r="C14" s="838">
        <v>14778</v>
      </c>
      <c r="D14" s="838">
        <v>371</v>
      </c>
      <c r="E14" s="838">
        <v>200</v>
      </c>
      <c r="F14" s="838">
        <v>289</v>
      </c>
      <c r="G14" s="838">
        <v>6133</v>
      </c>
      <c r="H14" s="841">
        <f>SUM(B14:G14)</f>
        <v>47893</v>
      </c>
      <c r="I14" s="840">
        <f>B14/H14</f>
        <v>0.54542417472281957</v>
      </c>
      <c r="J14" s="840">
        <f>C14/H14</f>
        <v>0.30856283799302614</v>
      </c>
      <c r="K14" s="840">
        <f>D14/H14</f>
        <v>7.7464347608209964E-3</v>
      </c>
      <c r="L14" s="840">
        <f>E14/H14</f>
        <v>4.1759756123024242E-3</v>
      </c>
      <c r="M14" s="840">
        <f>F14/H14</f>
        <v>6.0342847597770026E-3</v>
      </c>
      <c r="N14" s="840">
        <f>G14/H14</f>
        <v>0.12805629215125383</v>
      </c>
    </row>
    <row r="15" spans="1:14" s="807" customFormat="1" ht="17.25" customHeight="1">
      <c r="A15" s="837" t="s">
        <v>1076</v>
      </c>
      <c r="B15" s="838">
        <v>13316</v>
      </c>
      <c r="C15" s="838">
        <v>7307</v>
      </c>
      <c r="D15" s="838">
        <v>187</v>
      </c>
      <c r="E15" s="838">
        <v>148</v>
      </c>
      <c r="F15" s="838">
        <v>133</v>
      </c>
      <c r="G15" s="838">
        <v>3306</v>
      </c>
      <c r="H15" s="841">
        <f>SUM(B15:G15)</f>
        <v>24397</v>
      </c>
      <c r="I15" s="840">
        <f>B15/H15</f>
        <v>0.54580481206705744</v>
      </c>
      <c r="J15" s="840">
        <f>C15/H15</f>
        <v>0.29950403738164527</v>
      </c>
      <c r="K15" s="840">
        <f>D15/H15</f>
        <v>7.664876829118334E-3</v>
      </c>
      <c r="L15" s="840">
        <f>E15/H15</f>
        <v>6.0663196294626388E-3</v>
      </c>
      <c r="M15" s="840">
        <f>F15/H15</f>
        <v>5.4514899372873713E-3</v>
      </c>
      <c r="N15" s="840">
        <f>G15/H15</f>
        <v>0.13550846415542894</v>
      </c>
    </row>
    <row r="16" spans="1:14" s="67" customFormat="1" ht="17.25">
      <c r="A16" s="829" t="s">
        <v>2</v>
      </c>
      <c r="B16" s="830">
        <f>SUM(B4:B15)</f>
        <v>204013</v>
      </c>
      <c r="C16" s="830">
        <f>SUM(C4:C15)</f>
        <v>120300</v>
      </c>
      <c r="D16" s="830">
        <f t="shared" ref="D16:G16" si="6">SUM(D4:D15)</f>
        <v>9082</v>
      </c>
      <c r="E16" s="830">
        <f t="shared" si="6"/>
        <v>2945</v>
      </c>
      <c r="F16" s="830">
        <f t="shared" si="6"/>
        <v>3989</v>
      </c>
      <c r="G16" s="830">
        <f t="shared" si="6"/>
        <v>28860</v>
      </c>
      <c r="H16" s="831">
        <f>SUM(H4:H15)</f>
        <v>369189</v>
      </c>
      <c r="I16" s="832">
        <f>B16/H16</f>
        <v>0.55259772095051585</v>
      </c>
      <c r="J16" s="832">
        <f>C16/H16</f>
        <v>0.32584936170904333</v>
      </c>
      <c r="K16" s="832">
        <f t="shared" si="2"/>
        <v>2.4599866193196439E-2</v>
      </c>
      <c r="L16" s="832">
        <f>E16/H16</f>
        <v>7.9769440584632808E-3</v>
      </c>
      <c r="M16" s="832">
        <f t="shared" si="4"/>
        <v>1.0804763955589143E-2</v>
      </c>
      <c r="N16" s="833">
        <f t="shared" si="5"/>
        <v>7.8171343133191948E-2</v>
      </c>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c r="A19" s="118"/>
      <c r="B19" s="117"/>
      <c r="C19" s="117"/>
      <c r="D19" s="117"/>
      <c r="E19" s="117"/>
      <c r="F19" s="117"/>
      <c r="G19" s="117"/>
    </row>
    <row r="20" spans="1:14" s="67" customFormat="1">
      <c r="A20" s="118"/>
      <c r="B20" s="117"/>
      <c r="C20" s="117"/>
      <c r="D20" s="117"/>
      <c r="E20" s="117"/>
      <c r="F20" s="117"/>
      <c r="G20" s="117"/>
    </row>
    <row r="21" spans="1:14" s="67" customFormat="1"/>
    <row r="22" spans="1:14" s="67" customFormat="1"/>
    <row r="23" spans="1:14" s="67" customFormat="1"/>
    <row r="24" spans="1:14" s="67" customFormat="1"/>
    <row r="25" spans="1:14" s="67" customFormat="1"/>
    <row r="26" spans="1:14">
      <c r="A26" s="67"/>
      <c r="B26" s="67"/>
      <c r="C26" s="67"/>
      <c r="D26" s="67"/>
      <c r="E26" s="67"/>
      <c r="F26" s="67"/>
      <c r="G26" s="67"/>
      <c r="H26" s="67"/>
      <c r="I26" s="67"/>
      <c r="J26" s="67"/>
      <c r="K26" s="67"/>
      <c r="L26" s="67"/>
      <c r="M26" s="67"/>
      <c r="N26" s="67"/>
    </row>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7"/>
  <sheetViews>
    <sheetView showGridLines="0" view="pageBreakPreview" zoomScale="70" zoomScaleNormal="100" zoomScaleSheetLayoutView="70" workbookViewId="0">
      <selection activeCell="T25" sqref="T25"/>
    </sheetView>
  </sheetViews>
  <sheetFormatPr baseColWidth="10" defaultColWidth="11.42578125" defaultRowHeight="15"/>
  <cols>
    <col min="1" max="1" width="19.7109375" style="1656" customWidth="1"/>
    <col min="2" max="2" width="15" style="153" customWidth="1"/>
    <col min="3" max="3" width="22" style="153" customWidth="1"/>
    <col min="4" max="4" width="17.28515625" style="153" customWidth="1"/>
    <col min="5" max="5" width="16.42578125" style="153" customWidth="1"/>
    <col min="6" max="6" width="14.140625" style="153" customWidth="1"/>
    <col min="7" max="7" width="16" style="153" customWidth="1"/>
    <col min="8" max="8" width="14.85546875" style="153" customWidth="1"/>
    <col min="9" max="9" width="18.85546875" style="153" customWidth="1"/>
    <col min="10" max="10" width="22.42578125" style="153" customWidth="1"/>
    <col min="11" max="11" width="16.7109375" style="153" customWidth="1"/>
    <col min="12" max="12" width="15.28515625" style="153" customWidth="1"/>
    <col min="13" max="13" width="17" style="153" customWidth="1"/>
    <col min="14" max="14" width="17.42578125" style="153" customWidth="1"/>
    <col min="15" max="15" width="7" style="153" customWidth="1"/>
    <col min="16" max="16384" width="11.42578125" style="32"/>
  </cols>
  <sheetData>
    <row r="1" spans="1:15" s="67" customFormat="1" ht="83.25" customHeight="1">
      <c r="A1" s="1680"/>
      <c r="B1" s="1680"/>
      <c r="C1" s="1680"/>
      <c r="D1" s="1680"/>
      <c r="E1" s="1680"/>
      <c r="F1" s="1680"/>
      <c r="G1" s="1680"/>
      <c r="H1" s="1680"/>
      <c r="I1" s="1680"/>
      <c r="J1" s="1680"/>
      <c r="K1" s="1680"/>
      <c r="L1" s="1680"/>
      <c r="M1" s="1680"/>
      <c r="N1" s="1680"/>
      <c r="O1" s="1657"/>
    </row>
    <row r="2" spans="1:15" s="31" customFormat="1" ht="13.5" customHeight="1">
      <c r="A2" s="1658"/>
      <c r="B2" s="1658"/>
      <c r="C2" s="1658"/>
      <c r="D2" s="1658"/>
      <c r="E2" s="1658"/>
      <c r="F2" s="1658"/>
      <c r="G2" s="1658"/>
      <c r="H2" s="1658"/>
      <c r="I2" s="1658"/>
      <c r="J2" s="1658"/>
      <c r="K2" s="1658"/>
      <c r="L2" s="1658"/>
      <c r="M2" s="1658"/>
      <c r="N2" s="1658"/>
      <c r="O2" s="1658"/>
    </row>
    <row r="3" spans="1:15" s="110" customFormat="1" ht="46.5" customHeight="1">
      <c r="A3" s="509" t="s">
        <v>4</v>
      </c>
      <c r="B3" s="494" t="s">
        <v>318</v>
      </c>
      <c r="C3" s="494" t="s">
        <v>317</v>
      </c>
      <c r="D3" s="494" t="s">
        <v>316</v>
      </c>
      <c r="E3" s="494" t="s">
        <v>315</v>
      </c>
      <c r="F3" s="494" t="s">
        <v>314</v>
      </c>
      <c r="G3" s="494" t="s">
        <v>362</v>
      </c>
      <c r="H3" s="509" t="s">
        <v>103</v>
      </c>
      <c r="I3" s="1349" t="s">
        <v>313</v>
      </c>
      <c r="J3" s="1349" t="s">
        <v>312</v>
      </c>
      <c r="K3" s="1349" t="s">
        <v>311</v>
      </c>
      <c r="L3" s="1349" t="s">
        <v>310</v>
      </c>
      <c r="M3" s="1349" t="s">
        <v>309</v>
      </c>
      <c r="N3" s="1350" t="s">
        <v>182</v>
      </c>
      <c r="O3" s="1678"/>
    </row>
    <row r="4" spans="1:15" s="448" customFormat="1" ht="18.75">
      <c r="A4" s="842" t="s">
        <v>169</v>
      </c>
      <c r="B4" s="816">
        <v>372</v>
      </c>
      <c r="C4" s="816">
        <v>339</v>
      </c>
      <c r="D4" s="816">
        <v>498</v>
      </c>
      <c r="E4" s="816">
        <v>11663</v>
      </c>
      <c r="F4" s="816">
        <v>458</v>
      </c>
      <c r="G4" s="816">
        <v>999</v>
      </c>
      <c r="H4" s="1348">
        <f>SUM(B4:G4)</f>
        <v>14329</v>
      </c>
      <c r="I4" s="1668">
        <f t="shared" ref="I4:I10" si="0">B4/H4</f>
        <v>2.5961337148440226E-2</v>
      </c>
      <c r="J4" s="1669">
        <f t="shared" ref="J4:J10" si="1">C4/H4</f>
        <v>2.3658315304626979E-2</v>
      </c>
      <c r="K4" s="1669">
        <f t="shared" ref="K4:K10" si="2">D4/H4</f>
        <v>3.4754693279363529E-2</v>
      </c>
      <c r="L4" s="1669">
        <f t="shared" ref="L4:L10" si="3">E4/H4</f>
        <v>0.81394375043617839</v>
      </c>
      <c r="M4" s="1669">
        <f t="shared" ref="M4:M10" si="4">F4/H4</f>
        <v>3.196315165049899E-2</v>
      </c>
      <c r="N4" s="1670">
        <f t="shared" ref="N4:N10" si="5">G4/H4</f>
        <v>6.9718752180891894E-2</v>
      </c>
      <c r="O4" s="1672"/>
    </row>
    <row r="5" spans="1:15" s="448" customFormat="1" ht="21.75" customHeight="1">
      <c r="A5" s="842" t="s">
        <v>146</v>
      </c>
      <c r="B5" s="816">
        <v>415</v>
      </c>
      <c r="C5" s="816">
        <v>357</v>
      </c>
      <c r="D5" s="816">
        <v>484</v>
      </c>
      <c r="E5" s="816">
        <v>13583</v>
      </c>
      <c r="F5" s="816">
        <v>519</v>
      </c>
      <c r="G5" s="816">
        <v>1513</v>
      </c>
      <c r="H5" s="1348">
        <f t="shared" ref="H5:H10" si="6">SUM(B5:G5)</f>
        <v>16871</v>
      </c>
      <c r="I5" s="1671">
        <f t="shared" si="0"/>
        <v>2.4598423329974514E-2</v>
      </c>
      <c r="J5" s="1672">
        <f t="shared" si="1"/>
        <v>2.1160571394700966E-2</v>
      </c>
      <c r="K5" s="1672">
        <f t="shared" si="2"/>
        <v>2.8688281666765455E-2</v>
      </c>
      <c r="L5" s="1672">
        <f t="shared" si="3"/>
        <v>0.80510935925552729</v>
      </c>
      <c r="M5" s="1672">
        <f t="shared" si="4"/>
        <v>3.0762847489775355E-2</v>
      </c>
      <c r="N5" s="1673">
        <f t="shared" si="5"/>
        <v>8.9680516863256482E-2</v>
      </c>
      <c r="O5" s="1672"/>
    </row>
    <row r="6" spans="1:15" s="448" customFormat="1" ht="18.75">
      <c r="A6" s="842" t="s">
        <v>170</v>
      </c>
      <c r="B6" s="816">
        <v>472</v>
      </c>
      <c r="C6" s="816">
        <v>799</v>
      </c>
      <c r="D6" s="816">
        <v>550</v>
      </c>
      <c r="E6" s="816">
        <v>17568</v>
      </c>
      <c r="F6" s="816">
        <v>540</v>
      </c>
      <c r="G6" s="816">
        <v>1260</v>
      </c>
      <c r="H6" s="1348">
        <f t="shared" si="6"/>
        <v>21189</v>
      </c>
      <c r="I6" s="1671">
        <f t="shared" si="0"/>
        <v>2.2275709094341404E-2</v>
      </c>
      <c r="J6" s="1672">
        <f t="shared" si="1"/>
        <v>3.770824484402284E-2</v>
      </c>
      <c r="K6" s="1672">
        <f t="shared" si="2"/>
        <v>2.5956864410779178E-2</v>
      </c>
      <c r="L6" s="1672">
        <f t="shared" si="3"/>
        <v>0.82910944357921568</v>
      </c>
      <c r="M6" s="1672">
        <f t="shared" si="4"/>
        <v>2.5484921421492283E-2</v>
      </c>
      <c r="N6" s="1673">
        <f t="shared" si="5"/>
        <v>5.9464816650148661E-2</v>
      </c>
      <c r="O6" s="1672"/>
    </row>
    <row r="7" spans="1:15" s="448" customFormat="1" ht="18.75">
      <c r="A7" s="842" t="s">
        <v>385</v>
      </c>
      <c r="B7" s="816">
        <v>554</v>
      </c>
      <c r="C7" s="816">
        <v>1203</v>
      </c>
      <c r="D7" s="816">
        <v>541</v>
      </c>
      <c r="E7" s="816">
        <v>22091</v>
      </c>
      <c r="F7" s="816">
        <v>651</v>
      </c>
      <c r="G7" s="816">
        <v>1261</v>
      </c>
      <c r="H7" s="1348">
        <f t="shared" si="6"/>
        <v>26301</v>
      </c>
      <c r="I7" s="1671">
        <f t="shared" si="0"/>
        <v>2.1063837876886812E-2</v>
      </c>
      <c r="J7" s="1672">
        <f t="shared" si="1"/>
        <v>4.5739705714611611E-2</v>
      </c>
      <c r="K7" s="1672">
        <f t="shared" si="2"/>
        <v>2.0569560092772138E-2</v>
      </c>
      <c r="L7" s="1672">
        <f t="shared" si="3"/>
        <v>0.83993004068286381</v>
      </c>
      <c r="M7" s="1672">
        <f t="shared" si="4"/>
        <v>2.4751910573742444E-2</v>
      </c>
      <c r="N7" s="1673">
        <f t="shared" si="5"/>
        <v>4.794494505912323E-2</v>
      </c>
      <c r="O7" s="1672"/>
    </row>
    <row r="8" spans="1:15" s="448" customFormat="1" ht="18.75">
      <c r="A8" s="842" t="s">
        <v>419</v>
      </c>
      <c r="B8" s="816">
        <v>1154</v>
      </c>
      <c r="C8" s="816">
        <v>954</v>
      </c>
      <c r="D8" s="816">
        <v>428</v>
      </c>
      <c r="E8" s="816">
        <v>23762</v>
      </c>
      <c r="F8" s="816">
        <v>650</v>
      </c>
      <c r="G8" s="816">
        <v>1804</v>
      </c>
      <c r="H8" s="1348">
        <f t="shared" si="6"/>
        <v>28752</v>
      </c>
      <c r="I8" s="1671">
        <f t="shared" si="0"/>
        <v>4.013633834168058E-2</v>
      </c>
      <c r="J8" s="1672">
        <f t="shared" si="1"/>
        <v>3.3180300500834724E-2</v>
      </c>
      <c r="K8" s="1672">
        <f t="shared" si="2"/>
        <v>1.4885920979410128E-2</v>
      </c>
      <c r="L8" s="1672">
        <f t="shared" si="3"/>
        <v>0.82644685587089595</v>
      </c>
      <c r="M8" s="1672">
        <f t="shared" si="4"/>
        <v>2.2607122982749025E-2</v>
      </c>
      <c r="N8" s="1673">
        <f t="shared" si="5"/>
        <v>6.2743461324429609E-2</v>
      </c>
      <c r="O8" s="1672"/>
    </row>
    <row r="9" spans="1:15" s="448" customFormat="1" ht="18.75">
      <c r="A9" s="842" t="s">
        <v>424</v>
      </c>
      <c r="B9" s="816">
        <v>1182</v>
      </c>
      <c r="C9" s="816">
        <v>1127</v>
      </c>
      <c r="D9" s="816">
        <v>628</v>
      </c>
      <c r="E9" s="816">
        <v>24972</v>
      </c>
      <c r="F9" s="816">
        <v>777</v>
      </c>
      <c r="G9" s="816">
        <v>1645</v>
      </c>
      <c r="H9" s="1348">
        <f t="shared" si="6"/>
        <v>30331</v>
      </c>
      <c r="I9" s="1671">
        <f t="shared" si="0"/>
        <v>3.8970030661699254E-2</v>
      </c>
      <c r="J9" s="1672">
        <f t="shared" si="1"/>
        <v>3.7156704361873988E-2</v>
      </c>
      <c r="K9" s="1672">
        <f t="shared" si="2"/>
        <v>2.070488938709571E-2</v>
      </c>
      <c r="L9" s="1672">
        <f t="shared" si="3"/>
        <v>0.82331607925884409</v>
      </c>
      <c r="M9" s="1672">
        <f t="shared" si="4"/>
        <v>2.5617355181167784E-2</v>
      </c>
      <c r="N9" s="1673">
        <f t="shared" si="5"/>
        <v>5.4234941149319177E-2</v>
      </c>
      <c r="O9" s="1672"/>
    </row>
    <row r="10" spans="1:15" s="448" customFormat="1" ht="18.75">
      <c r="A10" s="842" t="s">
        <v>691</v>
      </c>
      <c r="B10" s="816">
        <v>1070</v>
      </c>
      <c r="C10" s="816">
        <v>1209</v>
      </c>
      <c r="D10" s="816">
        <v>222</v>
      </c>
      <c r="E10" s="816">
        <v>28671</v>
      </c>
      <c r="F10" s="816">
        <v>761</v>
      </c>
      <c r="G10" s="816">
        <v>1917</v>
      </c>
      <c r="H10" s="1348">
        <f t="shared" si="6"/>
        <v>33850</v>
      </c>
      <c r="I10" s="1671">
        <f t="shared" si="0"/>
        <v>3.1610044313146235E-2</v>
      </c>
      <c r="J10" s="1672">
        <f t="shared" si="1"/>
        <v>3.5716395864106354E-2</v>
      </c>
      <c r="K10" s="1672">
        <f t="shared" si="2"/>
        <v>6.5583456425406207E-3</v>
      </c>
      <c r="L10" s="1672">
        <f t="shared" si="3"/>
        <v>0.8470014771048745</v>
      </c>
      <c r="M10" s="1672">
        <f t="shared" si="4"/>
        <v>2.2481536189069423E-2</v>
      </c>
      <c r="N10" s="1673">
        <f t="shared" si="5"/>
        <v>5.6632200886262925E-2</v>
      </c>
      <c r="O10" s="1672"/>
    </row>
    <row r="11" spans="1:15" s="448" customFormat="1" ht="18.75">
      <c r="A11" s="842" t="s">
        <v>745</v>
      </c>
      <c r="B11" s="816">
        <v>1701</v>
      </c>
      <c r="C11" s="816">
        <v>1270</v>
      </c>
      <c r="D11" s="816">
        <v>200</v>
      </c>
      <c r="E11" s="816">
        <v>31630</v>
      </c>
      <c r="F11" s="816">
        <v>783</v>
      </c>
      <c r="G11" s="816">
        <v>2404</v>
      </c>
      <c r="H11" s="1348">
        <f>SUM(B11:G11)</f>
        <v>37988</v>
      </c>
      <c r="I11" s="1671">
        <f t="shared" ref="I11:I16" si="7">B11/H11</f>
        <v>4.4777298094134992E-2</v>
      </c>
      <c r="J11" s="1672">
        <f t="shared" ref="J11:J16" si="8">C11/H11</f>
        <v>3.3431609982099611E-2</v>
      </c>
      <c r="K11" s="1672">
        <f t="shared" ref="K11:K16" si="9">D11/H11</f>
        <v>5.2648204696219862E-3</v>
      </c>
      <c r="L11" s="1672">
        <f t="shared" ref="L11:L16" si="10">E11/H11</f>
        <v>0.83263135727071702</v>
      </c>
      <c r="M11" s="1672">
        <f t="shared" ref="M11:M16" si="11">F11/H11</f>
        <v>2.0611772138570076E-2</v>
      </c>
      <c r="N11" s="1673">
        <f t="shared" ref="N11:N16" si="12">G11/H11</f>
        <v>6.3283142044856272E-2</v>
      </c>
      <c r="O11" s="1672"/>
    </row>
    <row r="12" spans="1:15" s="448" customFormat="1" ht="18.75">
      <c r="A12" s="842" t="s">
        <v>765</v>
      </c>
      <c r="B12" s="816">
        <v>1314</v>
      </c>
      <c r="C12" s="816">
        <v>1898</v>
      </c>
      <c r="D12" s="816">
        <v>358</v>
      </c>
      <c r="E12" s="816">
        <v>33199</v>
      </c>
      <c r="F12" s="816">
        <v>972</v>
      </c>
      <c r="G12" s="816">
        <v>3659</v>
      </c>
      <c r="H12" s="1348">
        <f>SUM(B12:G12)</f>
        <v>41400</v>
      </c>
      <c r="I12" s="1671">
        <f t="shared" si="7"/>
        <v>3.173913043478261E-2</v>
      </c>
      <c r="J12" s="1672">
        <f t="shared" si="8"/>
        <v>4.584541062801932E-2</v>
      </c>
      <c r="K12" s="1672">
        <f t="shared" si="9"/>
        <v>8.6473429951690814E-3</v>
      </c>
      <c r="L12" s="1672">
        <f t="shared" si="10"/>
        <v>0.80190821256038647</v>
      </c>
      <c r="M12" s="1672">
        <f t="shared" si="11"/>
        <v>2.3478260869565216E-2</v>
      </c>
      <c r="N12" s="1673">
        <f t="shared" si="12"/>
        <v>8.8381642512077294E-2</v>
      </c>
      <c r="O12" s="1672"/>
    </row>
    <row r="13" spans="1:15" s="448" customFormat="1" ht="18.75">
      <c r="A13" s="842" t="s">
        <v>814</v>
      </c>
      <c r="B13" s="816">
        <v>2292</v>
      </c>
      <c r="C13" s="816">
        <v>1832</v>
      </c>
      <c r="D13" s="816">
        <v>603</v>
      </c>
      <c r="E13" s="816">
        <v>35320</v>
      </c>
      <c r="F13" s="816">
        <v>1039</v>
      </c>
      <c r="G13" s="816">
        <v>4802</v>
      </c>
      <c r="H13" s="1348">
        <f>SUM(B13:G13)</f>
        <v>45888</v>
      </c>
      <c r="I13" s="1671">
        <f t="shared" si="7"/>
        <v>4.9947698744769876E-2</v>
      </c>
      <c r="J13" s="1672">
        <f t="shared" si="8"/>
        <v>3.9923291492329149E-2</v>
      </c>
      <c r="K13" s="1672">
        <f t="shared" si="9"/>
        <v>1.3140690376569038E-2</v>
      </c>
      <c r="L13" s="1672">
        <f t="shared" si="10"/>
        <v>0.76970013947001392</v>
      </c>
      <c r="M13" s="1672">
        <f t="shared" si="11"/>
        <v>2.2642085076708507E-2</v>
      </c>
      <c r="N13" s="1673">
        <f t="shared" si="12"/>
        <v>0.10464609483960949</v>
      </c>
      <c r="O13" s="1672"/>
    </row>
    <row r="14" spans="1:15" s="448" customFormat="1" ht="18.75">
      <c r="A14" s="842" t="s">
        <v>869</v>
      </c>
      <c r="B14" s="816">
        <v>1652</v>
      </c>
      <c r="C14" s="816">
        <v>1405</v>
      </c>
      <c r="D14" s="816">
        <v>720</v>
      </c>
      <c r="E14" s="816">
        <v>37567</v>
      </c>
      <c r="F14" s="816">
        <v>415</v>
      </c>
      <c r="G14" s="816">
        <v>6134</v>
      </c>
      <c r="H14" s="1348">
        <f>SUM(B14:G14)</f>
        <v>47893</v>
      </c>
      <c r="I14" s="1671">
        <f t="shared" si="7"/>
        <v>3.4493558557618022E-2</v>
      </c>
      <c r="J14" s="1672">
        <f t="shared" si="8"/>
        <v>2.933622867642453E-2</v>
      </c>
      <c r="K14" s="1672">
        <f t="shared" si="9"/>
        <v>1.5033512204288727E-2</v>
      </c>
      <c r="L14" s="1672">
        <f t="shared" si="10"/>
        <v>0.78439437913682586</v>
      </c>
      <c r="M14" s="1672">
        <f t="shared" si="11"/>
        <v>8.6651493955275296E-3</v>
      </c>
      <c r="N14" s="1673">
        <f t="shared" si="12"/>
        <v>0.12807717202931534</v>
      </c>
      <c r="O14" s="1672"/>
    </row>
    <row r="15" spans="1:15" s="448" customFormat="1" ht="18.75">
      <c r="A15" s="842" t="s">
        <v>1105</v>
      </c>
      <c r="B15" s="816">
        <v>570</v>
      </c>
      <c r="C15" s="816">
        <v>927</v>
      </c>
      <c r="D15" s="816">
        <v>258</v>
      </c>
      <c r="E15" s="816">
        <v>19257</v>
      </c>
      <c r="F15" s="816">
        <v>79</v>
      </c>
      <c r="G15" s="816">
        <v>3306</v>
      </c>
      <c r="H15" s="1348">
        <f>SUM(B15:G15)</f>
        <v>24397</v>
      </c>
      <c r="I15" s="1671">
        <f t="shared" si="7"/>
        <v>2.3363528302660162E-2</v>
      </c>
      <c r="J15" s="1672">
        <f t="shared" si="8"/>
        <v>3.7996474976431528E-2</v>
      </c>
      <c r="K15" s="1672">
        <f t="shared" si="9"/>
        <v>1.0575070705414601E-2</v>
      </c>
      <c r="L15" s="1672">
        <f t="shared" si="10"/>
        <v>0.78931835881460832</v>
      </c>
      <c r="M15" s="1672">
        <f t="shared" si="11"/>
        <v>3.2381030454564086E-3</v>
      </c>
      <c r="N15" s="1673">
        <f t="shared" si="12"/>
        <v>0.13550846415542894</v>
      </c>
      <c r="O15" s="1672"/>
    </row>
    <row r="16" spans="1:15" s="452" customFormat="1" ht="21" customHeight="1">
      <c r="A16" s="509" t="s">
        <v>2</v>
      </c>
      <c r="B16" s="820">
        <f>SUM(B4:B15)</f>
        <v>12748</v>
      </c>
      <c r="C16" s="820">
        <f t="shared" ref="C16:G16" si="13">SUM(C4:C15)</f>
        <v>13320</v>
      </c>
      <c r="D16" s="820">
        <f t="shared" si="13"/>
        <v>5490</v>
      </c>
      <c r="E16" s="820">
        <f t="shared" si="13"/>
        <v>299283</v>
      </c>
      <c r="F16" s="820">
        <f t="shared" si="13"/>
        <v>7644</v>
      </c>
      <c r="G16" s="820">
        <f t="shared" si="13"/>
        <v>30704</v>
      </c>
      <c r="H16" s="819">
        <f>SUM(H4:H15)</f>
        <v>369189</v>
      </c>
      <c r="I16" s="1674">
        <f t="shared" si="7"/>
        <v>3.4529739510115412E-2</v>
      </c>
      <c r="J16" s="1675">
        <f t="shared" si="8"/>
        <v>3.6079081446088589E-2</v>
      </c>
      <c r="K16" s="1675">
        <f t="shared" si="9"/>
        <v>1.487043221764462E-2</v>
      </c>
      <c r="L16" s="1675">
        <f t="shared" si="10"/>
        <v>0.81064982976199185</v>
      </c>
      <c r="M16" s="1675">
        <f t="shared" si="11"/>
        <v>2.0704842235277864E-2</v>
      </c>
      <c r="N16" s="1676">
        <f t="shared" si="12"/>
        <v>8.3166074828881678E-2</v>
      </c>
      <c r="O16" s="1679"/>
    </row>
    <row r="17" spans="1:15" s="67" customFormat="1">
      <c r="A17" s="338"/>
      <c r="B17" s="1677"/>
      <c r="C17" s="1677"/>
      <c r="D17" s="1677"/>
      <c r="E17" s="1677"/>
      <c r="F17" s="1677"/>
      <c r="G17" s="1677"/>
      <c r="H17" s="722"/>
      <c r="I17" s="722"/>
      <c r="J17" s="722"/>
      <c r="K17" s="722"/>
      <c r="L17" s="722"/>
      <c r="M17" s="722"/>
      <c r="N17" s="722"/>
      <c r="O17" s="722"/>
    </row>
    <row r="18" spans="1:15" s="67" customFormat="1">
      <c r="A18" s="125"/>
      <c r="B18" s="1172"/>
      <c r="C18" s="1172"/>
      <c r="D18" s="1172"/>
      <c r="E18" s="1172"/>
      <c r="F18" s="1172"/>
      <c r="G18" s="1172"/>
      <c r="H18" s="1654"/>
      <c r="I18" s="1654"/>
      <c r="J18" s="1654"/>
      <c r="K18" s="1654"/>
      <c r="L18" s="1654"/>
      <c r="M18" s="1654"/>
      <c r="N18" s="1654"/>
      <c r="O18" s="1654"/>
    </row>
    <row r="19" spans="1:15" s="67" customFormat="1">
      <c r="A19" s="125"/>
      <c r="B19" s="1172"/>
      <c r="C19" s="1172"/>
      <c r="D19" s="1172"/>
      <c r="E19" s="1172"/>
      <c r="F19" s="1172"/>
      <c r="G19" s="1172"/>
      <c r="H19" s="1654"/>
      <c r="I19" s="1654"/>
      <c r="J19" s="1654"/>
      <c r="K19" s="1654"/>
      <c r="L19" s="1654"/>
      <c r="M19" s="1654"/>
      <c r="N19" s="1654"/>
      <c r="O19" s="1654"/>
    </row>
    <row r="20" spans="1:15" s="67" customFormat="1">
      <c r="A20" s="125"/>
      <c r="B20" s="1172"/>
      <c r="C20" s="1172"/>
      <c r="D20" s="1172"/>
      <c r="E20" s="1172"/>
      <c r="F20" s="1172"/>
      <c r="G20" s="1172"/>
      <c r="H20" s="1654"/>
      <c r="I20" s="1654"/>
      <c r="J20" s="1654"/>
      <c r="K20" s="1654"/>
      <c r="L20" s="1654"/>
      <c r="M20" s="1654"/>
      <c r="N20" s="1654"/>
      <c r="O20" s="1654"/>
    </row>
    <row r="21" spans="1:15" s="67" customFormat="1">
      <c r="A21" s="1655"/>
      <c r="B21" s="1654"/>
      <c r="C21" s="1654"/>
      <c r="D21" s="1654"/>
      <c r="E21" s="1654"/>
      <c r="F21" s="1654"/>
      <c r="G21" s="1654"/>
      <c r="H21" s="1654"/>
      <c r="I21" s="1654"/>
      <c r="J21" s="1654"/>
      <c r="K21" s="1654"/>
      <c r="L21" s="1654"/>
      <c r="M21" s="1654"/>
      <c r="N21" s="1654"/>
      <c r="O21" s="1654"/>
    </row>
    <row r="22" spans="1:15" s="67" customFormat="1">
      <c r="A22" s="1655"/>
      <c r="B22" s="1654"/>
      <c r="C22" s="1654"/>
      <c r="D22" s="1654"/>
      <c r="E22" s="1654"/>
      <c r="F22" s="1654"/>
      <c r="G22" s="1654"/>
      <c r="H22" s="1654"/>
      <c r="I22" s="1654"/>
      <c r="J22" s="1654"/>
      <c r="K22" s="1654"/>
      <c r="L22" s="1654"/>
      <c r="M22" s="1654"/>
      <c r="N22" s="1654"/>
      <c r="O22" s="1654"/>
    </row>
    <row r="23" spans="1:15" s="67" customFormat="1">
      <c r="A23" s="1655"/>
      <c r="B23" s="1654"/>
      <c r="C23" s="1654"/>
      <c r="D23" s="1654"/>
      <c r="E23" s="1654"/>
      <c r="F23" s="1654"/>
      <c r="G23" s="1654"/>
      <c r="H23" s="1654"/>
      <c r="I23" s="1654"/>
      <c r="J23" s="1654"/>
      <c r="K23" s="1654"/>
      <c r="L23" s="1654"/>
      <c r="M23" s="1654"/>
      <c r="N23" s="1654"/>
      <c r="O23" s="1654"/>
    </row>
    <row r="24" spans="1:15" s="67" customFormat="1">
      <c r="A24" s="1655"/>
      <c r="B24" s="1654"/>
      <c r="C24" s="1654"/>
      <c r="D24" s="1654"/>
      <c r="E24" s="1654"/>
      <c r="F24" s="1654"/>
      <c r="G24" s="1654"/>
      <c r="H24" s="1654"/>
      <c r="I24" s="1654"/>
      <c r="J24" s="1654"/>
      <c r="K24" s="1654"/>
      <c r="L24" s="1654"/>
      <c r="M24" s="1654"/>
      <c r="N24" s="1654"/>
      <c r="O24" s="1654"/>
    </row>
    <row r="25" spans="1:15" s="67" customFormat="1">
      <c r="A25" s="1655"/>
      <c r="B25" s="1654"/>
      <c r="C25" s="1654"/>
      <c r="D25" s="1654"/>
      <c r="E25" s="1654"/>
      <c r="F25" s="1654"/>
      <c r="G25" s="1654"/>
      <c r="H25" s="1654"/>
      <c r="I25" s="1654"/>
      <c r="J25" s="1654"/>
      <c r="K25" s="1654"/>
      <c r="L25" s="1654"/>
      <c r="M25" s="1654"/>
      <c r="N25" s="1654"/>
      <c r="O25" s="1654"/>
    </row>
    <row r="26" spans="1:15" s="67" customFormat="1">
      <c r="A26" s="1655"/>
      <c r="B26" s="1654"/>
      <c r="C26" s="1654"/>
      <c r="D26" s="1654"/>
      <c r="E26" s="1654"/>
      <c r="F26" s="1654"/>
      <c r="G26" s="1654"/>
      <c r="H26" s="1654"/>
      <c r="I26" s="1654"/>
      <c r="J26" s="1654"/>
      <c r="K26" s="1654"/>
      <c r="L26" s="1654"/>
      <c r="M26" s="1654"/>
      <c r="N26" s="1654"/>
      <c r="O26" s="1654"/>
    </row>
    <row r="27" spans="1:15">
      <c r="A27" s="1655"/>
      <c r="B27" s="1654"/>
      <c r="C27" s="1654"/>
      <c r="D27" s="1654"/>
      <c r="E27" s="1654"/>
      <c r="F27" s="1654"/>
      <c r="G27" s="1654"/>
      <c r="H27" s="1654"/>
      <c r="I27" s="1654"/>
      <c r="J27" s="1654"/>
      <c r="K27" s="1654"/>
      <c r="L27" s="1654"/>
      <c r="M27" s="1654"/>
      <c r="N27" s="1654"/>
      <c r="O27" s="1654"/>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P14" sqref="P14"/>
    </sheetView>
  </sheetViews>
  <sheetFormatPr baseColWidth="10" defaultColWidth="11.42578125" defaultRowHeight="15"/>
  <cols>
    <col min="1" max="1" width="35.85546875" style="32" customWidth="1"/>
    <col min="2" max="2" width="17" style="153" customWidth="1"/>
    <col min="3" max="3" width="17.42578125" style="153" customWidth="1"/>
    <col min="4" max="5" width="19.7109375" style="153" customWidth="1"/>
    <col min="6" max="6" width="16.7109375" style="153" customWidth="1"/>
    <col min="7" max="8" width="17.85546875" style="153" customWidth="1"/>
    <col min="9" max="9" width="15.42578125" style="153" customWidth="1"/>
    <col min="10" max="10" width="21.7109375" style="153" customWidth="1"/>
    <col min="11" max="11" width="13.28515625" style="32" customWidth="1"/>
    <col min="12" max="12" width="4.85546875" style="32" customWidth="1"/>
    <col min="13" max="13" width="6.42578125" style="32" customWidth="1"/>
    <col min="14" max="16384" width="11.42578125" style="32"/>
  </cols>
  <sheetData>
    <row r="1" spans="1:14" s="67" customFormat="1" ht="78.75" customHeight="1">
      <c r="A1" s="2534"/>
      <c r="B1" s="2534"/>
      <c r="C1" s="2534"/>
      <c r="D1" s="2534"/>
      <c r="E1" s="2534"/>
      <c r="F1" s="2534"/>
      <c r="G1" s="2534"/>
      <c r="H1" s="2534"/>
      <c r="I1" s="2534"/>
      <c r="J1" s="2534"/>
      <c r="K1" s="2534"/>
      <c r="L1" s="2534"/>
      <c r="M1" s="2534"/>
      <c r="N1" s="2534"/>
    </row>
    <row r="2" spans="1:14" s="67" customFormat="1" ht="15.75" customHeight="1">
      <c r="A2" s="2545"/>
      <c r="B2" s="2546"/>
      <c r="C2" s="2546"/>
      <c r="D2" s="2546"/>
      <c r="E2" s="2546"/>
      <c r="F2" s="2546"/>
      <c r="G2" s="2546"/>
      <c r="H2" s="2546"/>
      <c r="I2" s="2546"/>
      <c r="J2" s="2546"/>
      <c r="K2" s="2546"/>
      <c r="L2" s="2546"/>
      <c r="M2" s="2546"/>
      <c r="N2" s="2546"/>
    </row>
    <row r="3" spans="1:14" s="815" customFormat="1" ht="24.75" customHeight="1">
      <c r="A3" s="1997" t="s">
        <v>320</v>
      </c>
      <c r="B3" s="1997" t="s">
        <v>755</v>
      </c>
      <c r="C3" s="1998" t="s">
        <v>756</v>
      </c>
      <c r="D3" s="1994" t="s">
        <v>757</v>
      </c>
      <c r="E3" s="1994" t="s">
        <v>758</v>
      </c>
      <c r="F3" s="1994" t="s">
        <v>829</v>
      </c>
      <c r="G3" s="1994" t="s">
        <v>869</v>
      </c>
      <c r="H3" s="1994" t="s">
        <v>1105</v>
      </c>
      <c r="I3" s="844" t="s">
        <v>103</v>
      </c>
      <c r="J3" s="845" t="s">
        <v>319</v>
      </c>
    </row>
    <row r="4" spans="1:14" s="815" customFormat="1" ht="18" customHeight="1">
      <c r="A4" s="846" t="s">
        <v>322</v>
      </c>
      <c r="B4" s="968">
        <v>42</v>
      </c>
      <c r="C4" s="968">
        <v>32</v>
      </c>
      <c r="D4" s="810">
        <v>44</v>
      </c>
      <c r="E4" s="810">
        <v>33</v>
      </c>
      <c r="F4" s="810">
        <v>30</v>
      </c>
      <c r="G4" s="810">
        <v>1</v>
      </c>
      <c r="H4" s="810">
        <v>17</v>
      </c>
      <c r="I4" s="847">
        <f>SUM(B4:H4)</f>
        <v>199</v>
      </c>
      <c r="J4" s="1490">
        <f>+I4/$I$12</f>
        <v>5.3901930989276494E-4</v>
      </c>
    </row>
    <row r="5" spans="1:14" s="815" customFormat="1" ht="18" customHeight="1">
      <c r="A5" s="846" t="s">
        <v>327</v>
      </c>
      <c r="B5" s="968">
        <v>188</v>
      </c>
      <c r="C5" s="968">
        <v>377</v>
      </c>
      <c r="D5" s="810">
        <v>510</v>
      </c>
      <c r="E5" s="810">
        <v>634</v>
      </c>
      <c r="F5" s="810">
        <v>764</v>
      </c>
      <c r="G5" s="810">
        <v>463</v>
      </c>
      <c r="H5" s="810">
        <v>184</v>
      </c>
      <c r="I5" s="847">
        <f t="shared" ref="I5:I11" si="0">SUM(B5:H5)</f>
        <v>3120</v>
      </c>
      <c r="J5" s="1490">
        <f>+I5/$I$12</f>
        <v>8.4509560143991285E-3</v>
      </c>
    </row>
    <row r="6" spans="1:14" s="815" customFormat="1" ht="18" customHeight="1">
      <c r="A6" s="846" t="s">
        <v>324</v>
      </c>
      <c r="B6" s="968">
        <v>1314</v>
      </c>
      <c r="C6" s="968">
        <v>1537</v>
      </c>
      <c r="D6" s="810">
        <v>1806</v>
      </c>
      <c r="E6" s="810">
        <v>1949</v>
      </c>
      <c r="F6" s="810">
        <v>2247</v>
      </c>
      <c r="G6" s="810">
        <v>1309</v>
      </c>
      <c r="H6" s="810">
        <v>664</v>
      </c>
      <c r="I6" s="847">
        <f t="shared" si="0"/>
        <v>10826</v>
      </c>
      <c r="J6" s="1490">
        <f t="shared" ref="J6:J12" si="1">+I6/$I$12</f>
        <v>2.9323733914065696E-2</v>
      </c>
      <c r="L6" s="1369"/>
      <c r="M6" s="1369"/>
      <c r="N6" s="1369"/>
    </row>
    <row r="7" spans="1:14" s="815" customFormat="1" ht="18" customHeight="1">
      <c r="A7" s="846" t="s">
        <v>325</v>
      </c>
      <c r="B7" s="968">
        <v>3434</v>
      </c>
      <c r="C7" s="968">
        <v>4340</v>
      </c>
      <c r="D7" s="810">
        <v>5141</v>
      </c>
      <c r="E7" s="810">
        <v>5911</v>
      </c>
      <c r="F7" s="810">
        <v>5664</v>
      </c>
      <c r="G7" s="810">
        <v>2926</v>
      </c>
      <c r="H7" s="810">
        <v>1562</v>
      </c>
      <c r="I7" s="847">
        <f t="shared" si="0"/>
        <v>28978</v>
      </c>
      <c r="J7" s="1490">
        <f t="shared" si="1"/>
        <v>7.8490962623480112E-2</v>
      </c>
      <c r="L7" s="1369"/>
      <c r="M7" s="1369"/>
      <c r="N7" s="1369"/>
    </row>
    <row r="8" spans="1:14" s="815" customFormat="1" ht="14.25" customHeight="1">
      <c r="A8" s="846" t="s">
        <v>328</v>
      </c>
      <c r="B8" s="968">
        <v>6532</v>
      </c>
      <c r="C8" s="968">
        <v>10756</v>
      </c>
      <c r="D8" s="810">
        <v>14092</v>
      </c>
      <c r="E8" s="810">
        <v>19128</v>
      </c>
      <c r="F8" s="810">
        <v>24875</v>
      </c>
      <c r="G8" s="810">
        <v>14889</v>
      </c>
      <c r="H8" s="810">
        <v>6358</v>
      </c>
      <c r="I8" s="847">
        <f t="shared" si="0"/>
        <v>96630</v>
      </c>
      <c r="J8" s="1490">
        <f t="shared" si="1"/>
        <v>0.26173585886903455</v>
      </c>
      <c r="L8" s="1369"/>
      <c r="M8" s="1369"/>
      <c r="N8" s="1369"/>
    </row>
    <row r="9" spans="1:14" s="815" customFormat="1" ht="18" customHeight="1">
      <c r="A9" s="846" t="s">
        <v>326</v>
      </c>
      <c r="B9" s="968">
        <v>8250</v>
      </c>
      <c r="C9" s="968">
        <v>11465</v>
      </c>
      <c r="D9" s="810">
        <v>11985</v>
      </c>
      <c r="E9" s="810">
        <v>11579</v>
      </c>
      <c r="F9" s="810">
        <v>9937</v>
      </c>
      <c r="G9" s="810">
        <v>3586</v>
      </c>
      <c r="H9" s="810">
        <v>2188</v>
      </c>
      <c r="I9" s="847">
        <f t="shared" si="0"/>
        <v>58990</v>
      </c>
      <c r="J9" s="1490">
        <f t="shared" si="1"/>
        <v>0.15978265874660405</v>
      </c>
      <c r="L9" s="1369"/>
      <c r="M9" s="1369"/>
      <c r="N9" s="1369"/>
    </row>
    <row r="10" spans="1:14" s="815" customFormat="1" ht="18" customHeight="1">
      <c r="A10" s="846" t="s">
        <v>323</v>
      </c>
      <c r="B10" s="968">
        <v>6490</v>
      </c>
      <c r="C10" s="968">
        <v>12986</v>
      </c>
      <c r="D10" s="810">
        <v>17219</v>
      </c>
      <c r="E10" s="810">
        <v>22611</v>
      </c>
      <c r="F10" s="810">
        <v>28421</v>
      </c>
      <c r="G10" s="810">
        <v>14611</v>
      </c>
      <c r="H10" s="810">
        <v>8137</v>
      </c>
      <c r="I10" s="847">
        <f>SUM(B10:H10)</f>
        <v>110475</v>
      </c>
      <c r="J10" s="1490">
        <f t="shared" si="1"/>
        <v>0.29923697618293071</v>
      </c>
      <c r="L10" s="1369"/>
      <c r="M10" s="1369"/>
      <c r="N10" s="1369"/>
    </row>
    <row r="11" spans="1:14" s="815" customFormat="1" ht="16.5" customHeight="1">
      <c r="A11" s="846" t="s">
        <v>321</v>
      </c>
      <c r="B11" s="968">
        <v>4950</v>
      </c>
      <c r="C11" s="968">
        <v>5997</v>
      </c>
      <c r="D11" s="810">
        <v>8286</v>
      </c>
      <c r="E11" s="810">
        <v>9993</v>
      </c>
      <c r="F11" s="810">
        <v>15350</v>
      </c>
      <c r="G11" s="810">
        <v>10108</v>
      </c>
      <c r="H11" s="810">
        <v>5287</v>
      </c>
      <c r="I11" s="847">
        <f t="shared" si="0"/>
        <v>59971</v>
      </c>
      <c r="J11" s="1490">
        <f t="shared" si="1"/>
        <v>0.162439834339593</v>
      </c>
      <c r="L11" s="1369"/>
      <c r="M11" s="1369"/>
      <c r="N11" s="1369"/>
    </row>
    <row r="12" spans="1:14" s="815" customFormat="1" ht="17.25">
      <c r="A12" s="844" t="s">
        <v>2</v>
      </c>
      <c r="B12" s="848">
        <f>SUM(B4:B10)</f>
        <v>26250</v>
      </c>
      <c r="C12" s="848">
        <f>SUM(C4:C10)</f>
        <v>41493</v>
      </c>
      <c r="D12" s="848">
        <f>SUM(D4:D10)</f>
        <v>50797</v>
      </c>
      <c r="E12" s="848">
        <f>SUM(E4:E10)</f>
        <v>61845</v>
      </c>
      <c r="F12" s="848">
        <f>SUM(F4:F10)</f>
        <v>71938</v>
      </c>
      <c r="G12" s="848">
        <f>SUM(G4:G11)</f>
        <v>47893</v>
      </c>
      <c r="H12" s="848">
        <f>SUM(H4:H11)</f>
        <v>24397</v>
      </c>
      <c r="I12" s="849">
        <f>SUM(I4:I11)</f>
        <v>369189</v>
      </c>
      <c r="J12" s="1491">
        <f t="shared" si="1"/>
        <v>1</v>
      </c>
    </row>
    <row r="13" spans="1:14" s="67" customFormat="1">
      <c r="B13" s="1574"/>
      <c r="C13" s="1574"/>
      <c r="D13" s="1574"/>
      <c r="E13" s="1574"/>
      <c r="F13" s="1574"/>
      <c r="G13" s="1574"/>
      <c r="H13" s="1978"/>
      <c r="I13" s="1469"/>
      <c r="J13" s="1469"/>
    </row>
    <row r="14" spans="1:14" s="67" customFormat="1">
      <c r="B14" s="1574"/>
      <c r="C14" s="1574"/>
      <c r="D14" s="1574"/>
      <c r="E14" s="1574"/>
      <c r="F14" s="1574"/>
      <c r="G14" s="1574"/>
      <c r="H14" s="1978"/>
      <c r="I14" s="1469"/>
      <c r="J14" s="1469"/>
    </row>
    <row r="15" spans="1:14" s="67" customFormat="1">
      <c r="B15" s="1574"/>
      <c r="C15" s="1574"/>
      <c r="D15" s="1574"/>
      <c r="E15" s="1574"/>
      <c r="F15" s="1574"/>
      <c r="G15" s="1574"/>
      <c r="H15" s="1978"/>
      <c r="I15" s="1469"/>
      <c r="J15" s="1469"/>
    </row>
    <row r="16" spans="1:14" s="67" customFormat="1">
      <c r="B16" s="1574"/>
      <c r="C16" s="1574"/>
      <c r="D16" s="1574"/>
      <c r="E16" s="1574"/>
      <c r="F16" s="1574"/>
      <c r="G16" s="1574"/>
      <c r="H16" s="1978"/>
      <c r="I16" s="1469"/>
      <c r="J16" s="1469"/>
    </row>
    <row r="17" spans="2:10" s="67" customFormat="1">
      <c r="B17" s="1574"/>
      <c r="C17" s="1574"/>
      <c r="D17" s="1574"/>
      <c r="E17" s="1574"/>
      <c r="F17" s="1574"/>
      <c r="G17" s="1574"/>
      <c r="H17" s="1978"/>
      <c r="I17" s="1469"/>
      <c r="J17" s="1469"/>
    </row>
    <row r="18" spans="2:10" s="67" customFormat="1">
      <c r="B18" s="1574"/>
      <c r="C18" s="1574"/>
      <c r="D18" s="1574"/>
      <c r="E18" s="1574"/>
      <c r="F18" s="1574"/>
      <c r="G18" s="1574"/>
      <c r="H18" s="1978"/>
      <c r="I18" s="1469"/>
      <c r="J18" s="1469"/>
    </row>
    <row r="19" spans="2:10" s="67" customFormat="1">
      <c r="B19" s="1574"/>
      <c r="C19" s="1574"/>
      <c r="D19" s="1574"/>
      <c r="E19" s="1574"/>
      <c r="F19" s="1574"/>
      <c r="G19" s="1574"/>
      <c r="H19" s="1978"/>
      <c r="I19" s="1469"/>
      <c r="J19" s="1469"/>
    </row>
    <row r="20" spans="2:10" s="67" customFormat="1">
      <c r="B20" s="1574"/>
      <c r="C20" s="1574"/>
      <c r="D20" s="1574"/>
      <c r="E20" s="1574"/>
      <c r="F20" s="1574"/>
      <c r="G20" s="1574"/>
      <c r="H20" s="1978"/>
      <c r="I20" s="1469"/>
      <c r="J20" s="1469"/>
    </row>
    <row r="21" spans="2:10" s="67" customFormat="1">
      <c r="B21" s="1574"/>
      <c r="C21" s="1574"/>
      <c r="D21" s="1574"/>
      <c r="E21" s="1574"/>
      <c r="F21" s="1574"/>
      <c r="G21" s="1574"/>
      <c r="H21" s="1978"/>
      <c r="I21" s="1469"/>
      <c r="J21" s="1469"/>
    </row>
    <row r="22" spans="2:10" s="67" customFormat="1">
      <c r="B22" s="1574"/>
      <c r="C22" s="1574"/>
      <c r="D22" s="1574"/>
      <c r="E22" s="1574"/>
      <c r="F22" s="1574"/>
      <c r="G22" s="1574"/>
      <c r="H22" s="1978"/>
      <c r="I22" s="1469"/>
      <c r="J22" s="1469"/>
    </row>
    <row r="23" spans="2:10" s="67" customFormat="1">
      <c r="B23" s="1574"/>
      <c r="C23" s="1574"/>
      <c r="D23" s="1574"/>
      <c r="E23" s="1574"/>
      <c r="F23" s="1574"/>
      <c r="G23" s="1574"/>
      <c r="H23" s="1978"/>
      <c r="I23" s="1469"/>
      <c r="J23" s="1469"/>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C4" activePane="bottomRight" state="frozen"/>
      <selection pane="topRight" activeCell="B1" sqref="B1"/>
      <selection pane="bottomLeft" activeCell="A4" sqref="A4"/>
      <selection pane="bottomRight" activeCell="T20" sqref="T20"/>
    </sheetView>
  </sheetViews>
  <sheetFormatPr baseColWidth="10" defaultColWidth="11.42578125" defaultRowHeight="15"/>
  <cols>
    <col min="1" max="1" width="45.42578125" style="32" customWidth="1"/>
    <col min="2" max="2" width="18.7109375" style="32" customWidth="1"/>
    <col min="3" max="3" width="17.140625" style="153" customWidth="1"/>
    <col min="4" max="4" width="19.140625" style="153" customWidth="1"/>
    <col min="5" max="5" width="17.7109375" style="153" customWidth="1"/>
    <col min="6" max="8" width="17.85546875" style="153"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7" customFormat="1" ht="90" customHeight="1">
      <c r="A1" s="2406"/>
      <c r="B1" s="2406"/>
      <c r="C1" s="2406"/>
      <c r="D1" s="2406"/>
      <c r="E1" s="2406"/>
      <c r="F1" s="2406"/>
      <c r="G1" s="2406"/>
      <c r="H1" s="2406"/>
      <c r="I1" s="2406"/>
      <c r="J1" s="2406"/>
      <c r="K1" s="2406"/>
      <c r="L1" s="2406"/>
      <c r="M1" s="2406"/>
    </row>
    <row r="2" spans="1:13" s="67" customFormat="1" ht="21" customHeight="1">
      <c r="A2" s="110"/>
      <c r="B2" s="439"/>
      <c r="C2" s="126"/>
      <c r="D2" s="126"/>
      <c r="E2" s="126"/>
      <c r="F2" s="126"/>
      <c r="G2" s="126"/>
      <c r="H2" s="1979"/>
      <c r="I2" s="110"/>
      <c r="J2" s="110"/>
      <c r="K2" s="110"/>
      <c r="L2" s="110"/>
      <c r="M2" s="110"/>
    </row>
    <row r="3" spans="1:13" s="452" customFormat="1" ht="35.25" customHeight="1">
      <c r="A3" s="1995" t="s">
        <v>337</v>
      </c>
      <c r="B3" s="1995" t="s">
        <v>755</v>
      </c>
      <c r="C3" s="1996" t="s">
        <v>756</v>
      </c>
      <c r="D3" s="1933" t="s">
        <v>757</v>
      </c>
      <c r="E3" s="1933" t="s">
        <v>758</v>
      </c>
      <c r="F3" s="1933" t="s">
        <v>829</v>
      </c>
      <c r="G3" s="1933" t="s">
        <v>869</v>
      </c>
      <c r="H3" s="1933" t="s">
        <v>1105</v>
      </c>
      <c r="I3" s="509" t="s">
        <v>103</v>
      </c>
      <c r="J3" s="495" t="s">
        <v>319</v>
      </c>
    </row>
    <row r="4" spans="1:13" s="452" customFormat="1" ht="16.5" customHeight="1">
      <c r="A4" s="346" t="s">
        <v>336</v>
      </c>
      <c r="B4" s="821">
        <v>1622</v>
      </c>
      <c r="C4" s="821">
        <v>1035</v>
      </c>
      <c r="D4" s="821">
        <v>1569</v>
      </c>
      <c r="E4" s="821">
        <v>2207</v>
      </c>
      <c r="F4" s="821">
        <v>3279</v>
      </c>
      <c r="G4" s="821">
        <v>1500</v>
      </c>
      <c r="H4" s="821">
        <v>665</v>
      </c>
      <c r="I4" s="1171">
        <f>SUM(B4:H4)</f>
        <v>11877</v>
      </c>
      <c r="J4" s="1681">
        <f t="shared" ref="J4:J12" si="0">I4/$I$13</f>
        <v>3.4446854915427275E-2</v>
      </c>
    </row>
    <row r="5" spans="1:13" s="452" customFormat="1" ht="16.5" customHeight="1">
      <c r="A5" s="346" t="s">
        <v>335</v>
      </c>
      <c r="B5" s="821">
        <v>14358</v>
      </c>
      <c r="C5" s="821">
        <v>18909</v>
      </c>
      <c r="D5" s="821">
        <v>23450</v>
      </c>
      <c r="E5" s="821">
        <v>27801</v>
      </c>
      <c r="F5" s="821">
        <v>24598</v>
      </c>
      <c r="G5" s="821">
        <v>6319</v>
      </c>
      <c r="H5" s="821">
        <v>3438</v>
      </c>
      <c r="I5" s="1171">
        <f t="shared" ref="I5:I12" si="1">SUM(B5:H5)</f>
        <v>118873</v>
      </c>
      <c r="J5" s="1681">
        <f t="shared" si="0"/>
        <v>0.34476727998329426</v>
      </c>
    </row>
    <row r="6" spans="1:13" s="452" customFormat="1" ht="16.5" customHeight="1">
      <c r="A6" s="346" t="s">
        <v>334</v>
      </c>
      <c r="B6" s="821">
        <v>188</v>
      </c>
      <c r="C6" s="821">
        <v>155</v>
      </c>
      <c r="D6" s="821">
        <v>139</v>
      </c>
      <c r="E6" s="821">
        <v>250</v>
      </c>
      <c r="F6" s="821">
        <v>435</v>
      </c>
      <c r="G6" s="821">
        <v>261</v>
      </c>
      <c r="H6" s="821">
        <v>64</v>
      </c>
      <c r="I6" s="1171">
        <f t="shared" si="1"/>
        <v>1492</v>
      </c>
      <c r="J6" s="1681">
        <f t="shared" si="0"/>
        <v>4.3272465718462143E-3</v>
      </c>
    </row>
    <row r="7" spans="1:13" s="452" customFormat="1" ht="16.5" customHeight="1">
      <c r="A7" s="346" t="s">
        <v>333</v>
      </c>
      <c r="B7" s="821">
        <v>991</v>
      </c>
      <c r="C7" s="821">
        <v>1160</v>
      </c>
      <c r="D7" s="821">
        <v>1877</v>
      </c>
      <c r="E7" s="821">
        <v>2075</v>
      </c>
      <c r="F7" s="821">
        <v>2285</v>
      </c>
      <c r="G7" s="821">
        <v>1228</v>
      </c>
      <c r="H7" s="821">
        <v>480</v>
      </c>
      <c r="I7" s="1171">
        <f t="shared" si="1"/>
        <v>10096</v>
      </c>
      <c r="J7" s="1681">
        <f t="shared" si="0"/>
        <v>2.9281421842734169E-2</v>
      </c>
    </row>
    <row r="8" spans="1:13" s="452" customFormat="1" ht="16.5" customHeight="1">
      <c r="A8" s="346" t="s">
        <v>332</v>
      </c>
      <c r="B8" s="821">
        <v>1058</v>
      </c>
      <c r="C8" s="821">
        <v>1379</v>
      </c>
      <c r="D8" s="821">
        <v>2096</v>
      </c>
      <c r="E8" s="821">
        <v>2417</v>
      </c>
      <c r="F8" s="821">
        <v>3218</v>
      </c>
      <c r="G8" s="821">
        <v>1857</v>
      </c>
      <c r="H8" s="821">
        <v>719</v>
      </c>
      <c r="I8" s="1171">
        <f t="shared" si="1"/>
        <v>12744</v>
      </c>
      <c r="J8" s="1681">
        <f t="shared" si="0"/>
        <v>3.6961414417967936E-2</v>
      </c>
    </row>
    <row r="9" spans="1:13" s="452" customFormat="1" ht="16.5" customHeight="1">
      <c r="A9" s="346" t="s">
        <v>331</v>
      </c>
      <c r="B9" s="821">
        <v>285</v>
      </c>
      <c r="C9" s="821">
        <v>266</v>
      </c>
      <c r="D9" s="821">
        <v>408</v>
      </c>
      <c r="E9" s="821">
        <v>508</v>
      </c>
      <c r="F9" s="821">
        <v>682</v>
      </c>
      <c r="G9" s="821">
        <v>316</v>
      </c>
      <c r="H9" s="821">
        <v>150</v>
      </c>
      <c r="I9" s="1171">
        <f t="shared" si="1"/>
        <v>2615</v>
      </c>
      <c r="J9" s="1681">
        <f t="shared" si="0"/>
        <v>7.5842826979744312E-3</v>
      </c>
    </row>
    <row r="10" spans="1:13" s="452" customFormat="1" ht="16.5" customHeight="1">
      <c r="A10" s="346" t="s">
        <v>330</v>
      </c>
      <c r="B10" s="821">
        <v>2108</v>
      </c>
      <c r="C10" s="821">
        <v>2194</v>
      </c>
      <c r="D10" s="821">
        <v>3290</v>
      </c>
      <c r="E10" s="821">
        <v>4408</v>
      </c>
      <c r="F10" s="821">
        <v>8595</v>
      </c>
      <c r="G10" s="821">
        <v>11561</v>
      </c>
      <c r="H10" s="821">
        <v>5716</v>
      </c>
      <c r="I10" s="1171">
        <f t="shared" si="1"/>
        <v>37872</v>
      </c>
      <c r="J10" s="1681">
        <f t="shared" si="0"/>
        <v>0.10984013550198381</v>
      </c>
    </row>
    <row r="11" spans="1:13" s="452" customFormat="1" ht="16.5" customHeight="1">
      <c r="A11" s="346" t="s">
        <v>329</v>
      </c>
      <c r="B11" s="821">
        <v>6611</v>
      </c>
      <c r="C11" s="821">
        <v>11565</v>
      </c>
      <c r="D11" s="821">
        <v>17858</v>
      </c>
      <c r="E11" s="821">
        <v>24549</v>
      </c>
      <c r="F11" s="821">
        <v>17221</v>
      </c>
      <c r="G11" s="821">
        <v>17017</v>
      </c>
      <c r="H11" s="821">
        <v>479</v>
      </c>
      <c r="I11" s="1171">
        <f t="shared" si="1"/>
        <v>95300</v>
      </c>
      <c r="J11" s="1681">
        <f t="shared" si="0"/>
        <v>0.27639852432771062</v>
      </c>
    </row>
    <row r="12" spans="1:13" s="452" customFormat="1" ht="16.5" customHeight="1">
      <c r="A12" s="346" t="s">
        <v>107</v>
      </c>
      <c r="B12" s="821">
        <v>3979</v>
      </c>
      <c r="C12" s="821">
        <v>10827</v>
      </c>
      <c r="D12" s="821">
        <v>8396</v>
      </c>
      <c r="E12" s="821">
        <v>7623</v>
      </c>
      <c r="F12" s="821">
        <v>26975</v>
      </c>
      <c r="G12" s="821">
        <v>7834</v>
      </c>
      <c r="H12" s="821">
        <v>9380</v>
      </c>
      <c r="I12" s="1171">
        <f t="shared" si="1"/>
        <v>75014</v>
      </c>
      <c r="J12" s="1681">
        <f t="shared" si="0"/>
        <v>0.21756305250701871</v>
      </c>
    </row>
    <row r="13" spans="1:13" s="452" customFormat="1" ht="24.75" customHeight="1">
      <c r="A13" s="509" t="s">
        <v>2</v>
      </c>
      <c r="B13" s="820">
        <f t="shared" ref="B13:E13" si="2">SUM(B4:B12)</f>
        <v>31200</v>
      </c>
      <c r="C13" s="820">
        <f t="shared" si="2"/>
        <v>47490</v>
      </c>
      <c r="D13" s="820">
        <f t="shared" si="2"/>
        <v>59083</v>
      </c>
      <c r="E13" s="820">
        <f t="shared" si="2"/>
        <v>71838</v>
      </c>
      <c r="F13" s="820">
        <f>SUM(F4:F12)</f>
        <v>87288</v>
      </c>
      <c r="G13" s="820">
        <f>SUM(G4:G12)</f>
        <v>47893</v>
      </c>
      <c r="H13" s="820">
        <f>SUM(H4:H12)</f>
        <v>21091</v>
      </c>
      <c r="I13" s="819">
        <f>SUM(B13:G13)</f>
        <v>344792</v>
      </c>
      <c r="J13" s="1682">
        <f>SUM(J4:J12)</f>
        <v>1.0611702127659575</v>
      </c>
    </row>
    <row r="14" spans="1:13" s="67" customFormat="1" ht="15.75">
      <c r="B14" s="610"/>
      <c r="C14" s="906"/>
      <c r="D14" s="906"/>
      <c r="E14" s="906"/>
      <c r="F14" s="906"/>
      <c r="G14" s="1157">
        <v>1071</v>
      </c>
      <c r="H14" s="1978"/>
      <c r="I14" s="307"/>
    </row>
    <row r="15" spans="1:13" s="67" customFormat="1">
      <c r="B15" s="610"/>
      <c r="C15" s="906"/>
      <c r="D15" s="906"/>
      <c r="E15" s="906"/>
      <c r="F15" s="906"/>
      <c r="G15" s="1157">
        <v>1594</v>
      </c>
      <c r="H15" s="1978"/>
    </row>
    <row r="16" spans="1:13" s="67" customFormat="1">
      <c r="B16" s="610"/>
      <c r="C16" s="906"/>
      <c r="D16" s="906"/>
      <c r="E16" s="906"/>
      <c r="F16" s="906"/>
      <c r="G16" s="1157">
        <v>268</v>
      </c>
      <c r="H16" s="1978"/>
    </row>
    <row r="17" spans="2:8" s="67" customFormat="1">
      <c r="B17" s="610"/>
      <c r="C17" s="906"/>
      <c r="D17" s="906"/>
      <c r="E17" s="906"/>
      <c r="F17" s="906"/>
      <c r="G17" s="1157">
        <v>9598</v>
      </c>
      <c r="H17" s="1978"/>
    </row>
    <row r="18" spans="2:8" s="67" customFormat="1">
      <c r="B18" s="610"/>
      <c r="C18" s="906"/>
      <c r="D18" s="906"/>
      <c r="E18" s="906"/>
      <c r="F18" s="906"/>
      <c r="G18" s="1157">
        <v>1552</v>
      </c>
      <c r="H18" s="1978"/>
    </row>
    <row r="19" spans="2:8" s="67" customFormat="1">
      <c r="B19" s="610"/>
      <c r="C19" s="906"/>
      <c r="D19" s="906"/>
      <c r="E19" s="906"/>
      <c r="F19" s="906"/>
      <c r="G19" s="1157">
        <v>14457</v>
      </c>
      <c r="H19" s="1978"/>
    </row>
    <row r="20" spans="2:8" s="67" customFormat="1">
      <c r="B20" s="610"/>
      <c r="C20" s="906"/>
      <c r="D20" s="906"/>
      <c r="E20" s="906"/>
      <c r="F20" s="906"/>
      <c r="G20" s="1157"/>
      <c r="H20" s="1978"/>
    </row>
    <row r="21" spans="2:8" s="67" customFormat="1">
      <c r="B21" s="610"/>
      <c r="C21" s="906"/>
      <c r="D21" s="906"/>
      <c r="E21" s="906"/>
      <c r="F21" s="906"/>
      <c r="G21" s="1157"/>
      <c r="H21" s="1978"/>
    </row>
    <row r="22" spans="2:8" s="67" customFormat="1">
      <c r="B22" s="610"/>
      <c r="C22" s="906"/>
      <c r="D22" s="906"/>
      <c r="E22" s="906"/>
      <c r="F22" s="906"/>
      <c r="G22" s="1157"/>
      <c r="H22" s="1978"/>
    </row>
    <row r="23" spans="2:8" s="67" customFormat="1">
      <c r="B23" s="610"/>
      <c r="C23" s="906"/>
      <c r="D23" s="906"/>
      <c r="E23" s="906"/>
      <c r="F23" s="906"/>
      <c r="G23" s="1157"/>
      <c r="H23" s="1978"/>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zoomScale="70" zoomScaleNormal="100" zoomScaleSheetLayoutView="70" workbookViewId="0">
      <selection activeCell="P1" sqref="P1:AH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378"/>
      <c r="B1" s="2378"/>
      <c r="C1" s="2378"/>
      <c r="D1" s="2378"/>
      <c r="E1" s="2378"/>
      <c r="F1" s="2378"/>
      <c r="G1" s="2378"/>
      <c r="H1" s="2378"/>
      <c r="I1" s="2378"/>
      <c r="J1" s="2378"/>
      <c r="K1" s="2378"/>
      <c r="L1" s="2378"/>
      <c r="M1" s="2378"/>
      <c r="N1" s="2378"/>
      <c r="O1" s="2378"/>
    </row>
    <row r="2" spans="1:15" ht="18.75">
      <c r="A2" s="146"/>
      <c r="B2" s="146"/>
      <c r="C2" s="471"/>
      <c r="D2" s="146"/>
      <c r="E2" s="146"/>
      <c r="F2" s="146"/>
      <c r="G2" s="146"/>
      <c r="H2" s="146"/>
      <c r="I2" s="146"/>
      <c r="J2" s="146"/>
      <c r="K2" s="146"/>
      <c r="L2" s="146"/>
      <c r="M2" s="146"/>
      <c r="N2" s="146"/>
      <c r="O2" s="146"/>
    </row>
    <row r="3" spans="1:15" s="67" customFormat="1" ht="45.75" customHeight="1">
      <c r="A3" s="493" t="s">
        <v>0</v>
      </c>
      <c r="B3" s="494" t="s">
        <v>347</v>
      </c>
      <c r="C3" s="494" t="s">
        <v>532</v>
      </c>
      <c r="D3" s="509" t="s">
        <v>14</v>
      </c>
    </row>
    <row r="4" spans="1:15" s="67" customFormat="1" ht="18.75" customHeight="1">
      <c r="A4" s="817" t="s">
        <v>169</v>
      </c>
      <c r="B4" s="821">
        <v>10458</v>
      </c>
      <c r="C4" s="821">
        <v>14329</v>
      </c>
      <c r="D4" s="850">
        <f t="shared" ref="D4:D14" si="0">+B4/C4</f>
        <v>0.72984855886663413</v>
      </c>
    </row>
    <row r="5" spans="1:15" s="67" customFormat="1" ht="18.75" customHeight="1">
      <c r="A5" s="818" t="s">
        <v>146</v>
      </c>
      <c r="B5" s="821">
        <v>13145</v>
      </c>
      <c r="C5" s="821">
        <v>16871</v>
      </c>
      <c r="D5" s="850">
        <f t="shared" si="0"/>
        <v>0.7791476498132891</v>
      </c>
    </row>
    <row r="6" spans="1:15" s="67" customFormat="1" ht="18.75" customHeight="1">
      <c r="A6" s="818" t="s">
        <v>170</v>
      </c>
      <c r="B6" s="821">
        <v>17322</v>
      </c>
      <c r="C6" s="821">
        <v>21189</v>
      </c>
      <c r="D6" s="850">
        <f t="shared" si="0"/>
        <v>0.81749964604275804</v>
      </c>
      <c r="G6" s="610"/>
    </row>
    <row r="7" spans="1:15" s="67" customFormat="1" ht="18.75" customHeight="1">
      <c r="A7" s="818" t="s">
        <v>385</v>
      </c>
      <c r="B7" s="821">
        <v>20898</v>
      </c>
      <c r="C7" s="821">
        <v>26301</v>
      </c>
      <c r="D7" s="850">
        <f t="shared" si="0"/>
        <v>0.79457054864834031</v>
      </c>
      <c r="H7" s="610"/>
      <c r="I7" s="610"/>
      <c r="J7" s="610"/>
      <c r="K7" s="610"/>
      <c r="L7" s="610"/>
      <c r="M7" s="610"/>
      <c r="N7" s="610"/>
    </row>
    <row r="8" spans="1:15" s="67" customFormat="1" ht="18.75" customHeight="1">
      <c r="A8" s="818" t="s">
        <v>419</v>
      </c>
      <c r="B8" s="821">
        <v>22444</v>
      </c>
      <c r="C8" s="821">
        <v>28752</v>
      </c>
      <c r="D8" s="850">
        <f t="shared" si="0"/>
        <v>0.78060656649972171</v>
      </c>
      <c r="F8" s="129"/>
      <c r="G8" s="306"/>
      <c r="H8" s="306"/>
    </row>
    <row r="9" spans="1:15" s="67" customFormat="1" ht="18.75" customHeight="1">
      <c r="A9" s="818" t="s">
        <v>424</v>
      </c>
      <c r="B9" s="821">
        <v>25890</v>
      </c>
      <c r="C9" s="821">
        <v>30331</v>
      </c>
      <c r="D9" s="850">
        <f t="shared" si="0"/>
        <v>0.85358214368138208</v>
      </c>
      <c r="G9" s="306"/>
      <c r="H9" s="306"/>
    </row>
    <row r="10" spans="1:15" s="67" customFormat="1" ht="18.75" customHeight="1">
      <c r="A10" s="818" t="s">
        <v>691</v>
      </c>
      <c r="B10" s="821">
        <v>29910</v>
      </c>
      <c r="C10" s="821">
        <f>+'V.4.17. Accid.Lab suceso'!H10</f>
        <v>33850</v>
      </c>
      <c r="D10" s="850">
        <f t="shared" si="0"/>
        <v>0.8836041358936485</v>
      </c>
      <c r="G10" s="306"/>
      <c r="H10" s="306"/>
    </row>
    <row r="11" spans="1:15" s="439" customFormat="1" ht="19.5" customHeight="1">
      <c r="A11" s="818" t="s">
        <v>745</v>
      </c>
      <c r="B11" s="821">
        <v>34016</v>
      </c>
      <c r="C11" s="821">
        <f>+'V.4.17. Accid.Lab suceso'!H11</f>
        <v>37988</v>
      </c>
      <c r="D11" s="850">
        <f t="shared" si="0"/>
        <v>0.89544066547330736</v>
      </c>
      <c r="G11" s="317"/>
      <c r="H11" s="317"/>
    </row>
    <row r="12" spans="1:15" s="439" customFormat="1" ht="19.5" customHeight="1">
      <c r="A12" s="818" t="s">
        <v>765</v>
      </c>
      <c r="B12" s="821">
        <v>33615</v>
      </c>
      <c r="C12" s="821">
        <v>41400</v>
      </c>
      <c r="D12" s="850">
        <f t="shared" si="0"/>
        <v>0.81195652173913047</v>
      </c>
      <c r="G12" s="317"/>
      <c r="H12" s="317"/>
    </row>
    <row r="13" spans="1:15" s="67" customFormat="1" ht="18.75">
      <c r="A13" s="818" t="s">
        <v>814</v>
      </c>
      <c r="B13" s="821">
        <v>38715</v>
      </c>
      <c r="C13" s="821">
        <f>+'V.4.17. Accid.Lab suceso'!H13</f>
        <v>45888</v>
      </c>
      <c r="D13" s="850">
        <f t="shared" si="0"/>
        <v>0.84368462343096229</v>
      </c>
      <c r="E13" s="117"/>
      <c r="F13" s="117"/>
      <c r="G13" s="306"/>
      <c r="H13" s="306"/>
    </row>
    <row r="14" spans="1:15" s="67" customFormat="1" ht="18.75">
      <c r="A14" s="818" t="s">
        <v>869</v>
      </c>
      <c r="B14" s="821">
        <v>40326</v>
      </c>
      <c r="C14" s="821">
        <f>+'V.4.17. Accid.Lab suceso'!H14</f>
        <v>47893</v>
      </c>
      <c r="D14" s="850">
        <f t="shared" si="0"/>
        <v>0.84200196270853778</v>
      </c>
      <c r="E14" s="117"/>
      <c r="F14" s="117"/>
      <c r="G14" s="306"/>
      <c r="H14" s="306"/>
      <c r="I14" s="610"/>
      <c r="J14" s="610"/>
    </row>
    <row r="15" spans="1:15" s="610" customFormat="1" ht="18.75">
      <c r="A15" s="818" t="s">
        <v>1105</v>
      </c>
      <c r="B15" s="821">
        <v>19718</v>
      </c>
      <c r="C15" s="821">
        <f>+'V.4.17. Accid.Lab suceso'!H15</f>
        <v>24397</v>
      </c>
      <c r="D15" s="850">
        <f t="shared" ref="D15" si="1">+B15/C15</f>
        <v>0.80821412468746157</v>
      </c>
      <c r="E15" s="117"/>
      <c r="F15" s="117"/>
      <c r="G15" s="306"/>
      <c r="H15" s="306"/>
    </row>
    <row r="16" spans="1:15" s="67" customFormat="1" ht="18.75">
      <c r="A16" s="819" t="s">
        <v>2</v>
      </c>
      <c r="B16" s="820">
        <f>SUM(B4:B15)</f>
        <v>306457</v>
      </c>
      <c r="C16" s="820">
        <f>SUM(C4:C15)</f>
        <v>369189</v>
      </c>
      <c r="D16" s="851">
        <f>AVERAGE(D4:D15)</f>
        <v>0.82001309562376445</v>
      </c>
      <c r="E16" s="117"/>
      <c r="F16" s="117"/>
      <c r="G16" s="306"/>
      <c r="H16" s="306"/>
    </row>
    <row r="17" spans="1:10" s="67" customFormat="1" ht="15.75">
      <c r="A17" s="118"/>
      <c r="B17" s="117"/>
      <c r="C17" s="117"/>
      <c r="D17" s="117"/>
      <c r="E17" s="117"/>
      <c r="F17" s="117"/>
      <c r="G17" s="306"/>
      <c r="H17" s="306"/>
    </row>
    <row r="18" spans="1:10" s="67" customFormat="1">
      <c r="A18" s="118"/>
      <c r="B18" s="117"/>
      <c r="C18" s="117"/>
      <c r="D18" s="117"/>
      <c r="E18" s="117"/>
      <c r="F18" s="117"/>
      <c r="G18" s="117"/>
      <c r="H18" s="117"/>
    </row>
    <row r="19" spans="1:10" s="67" customFormat="1">
      <c r="A19" s="118"/>
      <c r="B19" s="117"/>
      <c r="C19" s="117"/>
      <c r="D19" s="117"/>
    </row>
    <row r="20" spans="1:10" s="67" customFormat="1">
      <c r="A20" s="118"/>
      <c r="B20" s="117"/>
      <c r="C20" s="117"/>
      <c r="D20" s="117"/>
    </row>
    <row r="21" spans="1:10" s="67" customFormat="1"/>
    <row r="22" spans="1:10" s="67" customFormat="1"/>
    <row r="23" spans="1:10" s="67" customFormat="1"/>
    <row r="24" spans="1:10" s="67" customFormat="1"/>
    <row r="25" spans="1:10">
      <c r="A25" s="67"/>
      <c r="B25" s="67"/>
      <c r="C25" s="67"/>
      <c r="D25" s="67"/>
      <c r="E25" s="67"/>
      <c r="F25" s="67"/>
      <c r="G25" s="67"/>
      <c r="H25" s="67"/>
      <c r="I25" s="67"/>
      <c r="J25" s="67"/>
    </row>
    <row r="26" spans="1:10">
      <c r="A26" s="67"/>
      <c r="B26" s="67"/>
      <c r="C26" s="67"/>
      <c r="D26" s="67"/>
    </row>
    <row r="27" spans="1:10">
      <c r="A27" s="67"/>
      <c r="B27" s="67"/>
      <c r="C27" s="67"/>
      <c r="D27"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K9" sqref="K9"/>
    </sheetView>
  </sheetViews>
  <sheetFormatPr baseColWidth="10" defaultColWidth="11.42578125" defaultRowHeight="15"/>
  <cols>
    <col min="1" max="1" width="20.5703125" style="32" customWidth="1"/>
    <col min="2" max="2" width="14.7109375" style="153" customWidth="1"/>
    <col min="3" max="4" width="13.85546875" style="153"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7" customFormat="1" ht="86.25" customHeight="1">
      <c r="A1" s="2534"/>
      <c r="B1" s="2534"/>
      <c r="C1" s="2534"/>
      <c r="D1" s="2534"/>
      <c r="E1" s="2534"/>
      <c r="F1" s="2534"/>
      <c r="G1" s="2534"/>
      <c r="H1" s="2534"/>
      <c r="I1" s="2534"/>
      <c r="J1" s="2534"/>
      <c r="K1" s="2534"/>
      <c r="L1" s="2534"/>
    </row>
    <row r="2" spans="1:12" ht="15.75">
      <c r="A2" s="1312"/>
      <c r="B2" s="1312"/>
      <c r="C2" s="1312"/>
      <c r="D2" s="1312"/>
      <c r="E2" s="1312"/>
      <c r="F2" s="1312"/>
      <c r="G2" s="1312"/>
      <c r="H2" s="1312"/>
      <c r="I2" s="1312"/>
      <c r="J2" s="1312"/>
      <c r="K2" s="1312"/>
      <c r="L2" s="1312"/>
    </row>
    <row r="3" spans="1:12" s="67" customFormat="1" ht="29.25" customHeight="1">
      <c r="A3" s="493" t="s">
        <v>0</v>
      </c>
      <c r="B3" s="494" t="s">
        <v>295</v>
      </c>
      <c r="C3" s="494" t="s">
        <v>294</v>
      </c>
      <c r="D3" s="509" t="s">
        <v>103</v>
      </c>
      <c r="E3" s="623" t="s">
        <v>340</v>
      </c>
      <c r="F3" s="495" t="s">
        <v>339</v>
      </c>
    </row>
    <row r="4" spans="1:12" s="67" customFormat="1" ht="18" customHeight="1">
      <c r="A4" s="243" t="s">
        <v>169</v>
      </c>
      <c r="B4" s="2329">
        <v>53</v>
      </c>
      <c r="C4" s="2330">
        <v>45</v>
      </c>
      <c r="D4" s="1171">
        <f t="shared" ref="D4:D9" si="0">SUM(B4:C4)</f>
        <v>98</v>
      </c>
      <c r="E4" s="1142">
        <f>B4/D4</f>
        <v>0.54081632653061229</v>
      </c>
      <c r="F4" s="1143">
        <f>C4/D4</f>
        <v>0.45918367346938777</v>
      </c>
      <c r="G4" s="12"/>
    </row>
    <row r="5" spans="1:12" s="67" customFormat="1" ht="18" customHeight="1">
      <c r="A5" s="243" t="s">
        <v>146</v>
      </c>
      <c r="B5" s="2329">
        <v>95</v>
      </c>
      <c r="C5" s="2330">
        <v>153</v>
      </c>
      <c r="D5" s="1171">
        <f t="shared" si="0"/>
        <v>248</v>
      </c>
      <c r="E5" s="1142">
        <f>B5/D5</f>
        <v>0.38306451612903225</v>
      </c>
      <c r="F5" s="1143">
        <f>C5/D5</f>
        <v>0.61693548387096775</v>
      </c>
      <c r="G5" s="12"/>
      <c r="H5" s="12"/>
    </row>
    <row r="6" spans="1:12" s="67" customFormat="1" ht="18" customHeight="1">
      <c r="A6" s="243" t="s">
        <v>170</v>
      </c>
      <c r="B6" s="2329">
        <v>226</v>
      </c>
      <c r="C6" s="2330">
        <v>169</v>
      </c>
      <c r="D6" s="1171">
        <f t="shared" si="0"/>
        <v>395</v>
      </c>
      <c r="E6" s="1142">
        <f>B6/D6</f>
        <v>0.57215189873417727</v>
      </c>
      <c r="F6" s="1143">
        <f>C6/D6</f>
        <v>0.42784810126582279</v>
      </c>
      <c r="G6" s="12"/>
    </row>
    <row r="7" spans="1:12" s="67" customFormat="1" ht="18" customHeight="1">
      <c r="A7" s="243" t="s">
        <v>385</v>
      </c>
      <c r="B7" s="2329">
        <v>191</v>
      </c>
      <c r="C7" s="2330">
        <v>251</v>
      </c>
      <c r="D7" s="1171">
        <f t="shared" si="0"/>
        <v>442</v>
      </c>
      <c r="E7" s="1142">
        <f>B7/D7</f>
        <v>0.4321266968325792</v>
      </c>
      <c r="F7" s="1143">
        <f>C7/D7</f>
        <v>0.5678733031674208</v>
      </c>
      <c r="G7" s="12"/>
    </row>
    <row r="8" spans="1:12" s="67" customFormat="1" ht="18" customHeight="1">
      <c r="A8" s="243" t="s">
        <v>419</v>
      </c>
      <c r="B8" s="2329">
        <v>118</v>
      </c>
      <c r="C8" s="2330">
        <v>384</v>
      </c>
      <c r="D8" s="1171">
        <f t="shared" si="0"/>
        <v>502</v>
      </c>
      <c r="E8" s="1142">
        <f t="shared" ref="E8:E13" si="1">B8/D8</f>
        <v>0.23505976095617531</v>
      </c>
      <c r="F8" s="1143">
        <f t="shared" ref="F8:F13" si="2">C8/D8</f>
        <v>0.76494023904382469</v>
      </c>
      <c r="G8" s="12"/>
    </row>
    <row r="9" spans="1:12" s="67" customFormat="1" ht="18" customHeight="1">
      <c r="A9" s="243" t="s">
        <v>424</v>
      </c>
      <c r="B9" s="2329">
        <v>122</v>
      </c>
      <c r="C9" s="2330">
        <v>300</v>
      </c>
      <c r="D9" s="1171">
        <f t="shared" si="0"/>
        <v>422</v>
      </c>
      <c r="E9" s="1142">
        <f t="shared" si="1"/>
        <v>0.2890995260663507</v>
      </c>
      <c r="F9" s="1143">
        <f t="shared" si="2"/>
        <v>0.7109004739336493</v>
      </c>
      <c r="G9" s="12"/>
    </row>
    <row r="10" spans="1:12" s="67" customFormat="1" ht="18" customHeight="1">
      <c r="A10" s="243" t="s">
        <v>691</v>
      </c>
      <c r="B10" s="2329">
        <v>102</v>
      </c>
      <c r="C10" s="2330">
        <v>243</v>
      </c>
      <c r="D10" s="1171">
        <f t="shared" ref="D10:D15" si="3">SUM(B10:C10)</f>
        <v>345</v>
      </c>
      <c r="E10" s="1142">
        <f t="shared" si="1"/>
        <v>0.29565217391304349</v>
      </c>
      <c r="F10" s="1143">
        <f t="shared" si="2"/>
        <v>0.70434782608695656</v>
      </c>
      <c r="G10" s="12"/>
    </row>
    <row r="11" spans="1:12" s="67" customFormat="1" ht="18" customHeight="1">
      <c r="A11" s="243" t="s">
        <v>745</v>
      </c>
      <c r="B11" s="2329">
        <v>109</v>
      </c>
      <c r="C11" s="2330">
        <v>307</v>
      </c>
      <c r="D11" s="1171">
        <f t="shared" si="3"/>
        <v>416</v>
      </c>
      <c r="E11" s="1142">
        <f t="shared" si="1"/>
        <v>0.26201923076923078</v>
      </c>
      <c r="F11" s="1143">
        <f t="shared" si="2"/>
        <v>0.73798076923076927</v>
      </c>
      <c r="G11" s="12"/>
    </row>
    <row r="12" spans="1:12" s="610" customFormat="1" ht="18" customHeight="1">
      <c r="A12" s="243" t="s">
        <v>765</v>
      </c>
      <c r="B12" s="2329">
        <v>149</v>
      </c>
      <c r="C12" s="2330">
        <v>355</v>
      </c>
      <c r="D12" s="1171">
        <f t="shared" si="3"/>
        <v>504</v>
      </c>
      <c r="E12" s="1142">
        <f t="shared" si="1"/>
        <v>0.29563492063492064</v>
      </c>
      <c r="F12" s="1143">
        <f t="shared" si="2"/>
        <v>0.70436507936507942</v>
      </c>
      <c r="G12" s="12"/>
    </row>
    <row r="13" spans="1:12" s="439" customFormat="1" ht="18" customHeight="1">
      <c r="A13" s="243" t="s">
        <v>814</v>
      </c>
      <c r="B13" s="2329">
        <v>222</v>
      </c>
      <c r="C13" s="2330">
        <v>667</v>
      </c>
      <c r="D13" s="1171">
        <f t="shared" si="3"/>
        <v>889</v>
      </c>
      <c r="E13" s="1142">
        <f t="shared" si="1"/>
        <v>0.24971878515185603</v>
      </c>
      <c r="F13" s="1143">
        <f t="shared" si="2"/>
        <v>0.75028121484814403</v>
      </c>
    </row>
    <row r="14" spans="1:12" s="67" customFormat="1" ht="18.75">
      <c r="A14" s="243" t="s">
        <v>869</v>
      </c>
      <c r="B14" s="2329">
        <v>162</v>
      </c>
      <c r="C14" s="2330">
        <v>585</v>
      </c>
      <c r="D14" s="1171">
        <f t="shared" si="3"/>
        <v>747</v>
      </c>
      <c r="E14" s="1142">
        <f>B14/D14</f>
        <v>0.21686746987951808</v>
      </c>
      <c r="F14" s="1143">
        <f>C14/D14</f>
        <v>0.7831325301204819</v>
      </c>
      <c r="G14" s="439"/>
      <c r="L14" s="32"/>
    </row>
    <row r="15" spans="1:12" s="610" customFormat="1" ht="18.75">
      <c r="A15" s="243" t="s">
        <v>1105</v>
      </c>
      <c r="B15" s="2330">
        <v>3263</v>
      </c>
      <c r="C15" s="2330">
        <v>1782</v>
      </c>
      <c r="D15" s="1171">
        <f t="shared" si="3"/>
        <v>5045</v>
      </c>
      <c r="E15" s="1142">
        <f>B15/D15</f>
        <v>0.64677898909811693</v>
      </c>
      <c r="F15" s="1143">
        <f>C15/D15</f>
        <v>0.35322101090188307</v>
      </c>
      <c r="G15" s="439"/>
      <c r="L15" s="32"/>
    </row>
    <row r="16" spans="1:12" s="67" customFormat="1" ht="18.75">
      <c r="A16" s="509" t="s">
        <v>2</v>
      </c>
      <c r="B16" s="820">
        <f>SUM(B4:B15)</f>
        <v>4812</v>
      </c>
      <c r="C16" s="820">
        <f>SUM(C4:C15)</f>
        <v>5241</v>
      </c>
      <c r="D16" s="819">
        <f>SUM(D4:D15)</f>
        <v>10053</v>
      </c>
      <c r="E16" s="1144">
        <f>B16/D16</f>
        <v>0.47866308564607579</v>
      </c>
      <c r="F16" s="1145">
        <f>C16/D16</f>
        <v>0.52133691435392415</v>
      </c>
      <c r="L16" s="32"/>
    </row>
    <row r="17" spans="1:12" s="67" customFormat="1">
      <c r="A17" s="118"/>
      <c r="B17" s="1172"/>
      <c r="C17" s="1172"/>
      <c r="D17" s="1157"/>
    </row>
    <row r="18" spans="1:12" s="67" customFormat="1">
      <c r="A18" s="118"/>
      <c r="B18" s="1172"/>
      <c r="C18" s="1172"/>
      <c r="D18" s="1157"/>
    </row>
    <row r="19" spans="1:12" s="67" customFormat="1">
      <c r="A19" s="118"/>
      <c r="B19" s="1172"/>
      <c r="C19" s="1172"/>
      <c r="D19" s="1157"/>
    </row>
    <row r="20" spans="1:12" s="67" customFormat="1">
      <c r="A20" s="118"/>
      <c r="B20" s="1172"/>
      <c r="C20" s="1172"/>
      <c r="D20" s="1157"/>
    </row>
    <row r="21" spans="1:12" s="67" customFormat="1">
      <c r="B21" s="1157"/>
      <c r="C21" s="1157"/>
      <c r="D21" s="1157"/>
    </row>
    <row r="22" spans="1:12" s="67" customFormat="1">
      <c r="B22" s="1157"/>
      <c r="C22" s="1157"/>
      <c r="D22" s="1157"/>
    </row>
    <row r="23" spans="1:12" s="67" customFormat="1">
      <c r="B23" s="1157"/>
      <c r="C23" s="1157"/>
      <c r="D23" s="1157"/>
    </row>
    <row r="24" spans="1:12" s="67" customFormat="1">
      <c r="B24" s="1157"/>
      <c r="C24" s="1157"/>
      <c r="D24" s="1157"/>
    </row>
    <row r="25" spans="1:12">
      <c r="A25" s="67"/>
      <c r="B25" s="1157"/>
      <c r="C25" s="1157"/>
      <c r="D25" s="1157"/>
      <c r="E25" s="67"/>
      <c r="F25" s="67"/>
      <c r="G25" s="67"/>
    </row>
    <row r="26" spans="1:12">
      <c r="A26" s="67"/>
      <c r="B26" s="1157"/>
      <c r="C26" s="1157"/>
      <c r="D26" s="1157"/>
      <c r="E26" s="67"/>
      <c r="F26" s="67"/>
      <c r="L26" s="116"/>
    </row>
    <row r="27" spans="1:12">
      <c r="A27" s="67"/>
      <c r="B27" s="1157"/>
      <c r="C27" s="1157"/>
      <c r="D27" s="1157"/>
      <c r="E27" s="67"/>
      <c r="F27" s="67"/>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8"/>
  <sheetViews>
    <sheetView showGridLines="0" view="pageBreakPreview" zoomScale="73" zoomScaleNormal="100" zoomScaleSheetLayoutView="73" workbookViewId="0">
      <selection activeCell="M1" sqref="M1:AG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7" customFormat="1" ht="88.5" customHeight="1">
      <c r="A1" s="2547"/>
      <c r="B1" s="2547"/>
      <c r="C1" s="2547"/>
      <c r="D1" s="2547"/>
      <c r="E1" s="2547"/>
      <c r="F1" s="2547"/>
      <c r="G1" s="2547"/>
      <c r="H1" s="2547"/>
      <c r="I1" s="2547"/>
      <c r="J1" s="2547"/>
      <c r="K1" s="2547"/>
      <c r="L1" s="2547"/>
    </row>
    <row r="2" spans="1:12" ht="8.25" customHeight="1">
      <c r="A2" s="159"/>
      <c r="B2" s="159"/>
      <c r="C2" s="159"/>
      <c r="D2" s="159"/>
      <c r="E2" s="159"/>
      <c r="F2" s="159"/>
      <c r="G2" s="159"/>
      <c r="H2" s="159"/>
      <c r="I2" s="159"/>
      <c r="J2" s="159"/>
      <c r="K2" s="159"/>
      <c r="L2" s="159"/>
    </row>
    <row r="3" spans="1:12" s="67" customFormat="1" ht="26.25" customHeight="1">
      <c r="A3" s="724" t="s">
        <v>0</v>
      </c>
      <c r="B3" s="325" t="s">
        <v>295</v>
      </c>
      <c r="C3" s="325" t="s">
        <v>294</v>
      </c>
      <c r="D3" s="315" t="s">
        <v>103</v>
      </c>
      <c r="E3" s="1112" t="s">
        <v>340</v>
      </c>
      <c r="F3" s="326" t="s">
        <v>339</v>
      </c>
    </row>
    <row r="4" spans="1:12" s="67" customFormat="1" ht="17.25" customHeight="1">
      <c r="A4" s="723" t="s">
        <v>169</v>
      </c>
      <c r="B4" s="624">
        <v>65</v>
      </c>
      <c r="C4" s="625">
        <v>86</v>
      </c>
      <c r="D4" s="626">
        <f t="shared" ref="D4:D12" si="0">SUM(B4:C4)</f>
        <v>151</v>
      </c>
      <c r="E4" s="627">
        <f>B5/D4</f>
        <v>0.58940397350993379</v>
      </c>
      <c r="F4" s="628">
        <f>C5/D4</f>
        <v>0.37748344370860926</v>
      </c>
      <c r="G4" s="12"/>
    </row>
    <row r="5" spans="1:12" s="67" customFormat="1" ht="15.75">
      <c r="A5" s="336" t="s">
        <v>146</v>
      </c>
      <c r="B5" s="624">
        <v>89</v>
      </c>
      <c r="C5" s="625">
        <v>57</v>
      </c>
      <c r="D5" s="626">
        <f t="shared" si="0"/>
        <v>146</v>
      </c>
      <c r="E5" s="627">
        <f t="shared" ref="E5:E16" si="1">B5/D5</f>
        <v>0.6095890410958904</v>
      </c>
      <c r="F5" s="628">
        <f t="shared" ref="F5:F16" si="2">C5/D5</f>
        <v>0.3904109589041096</v>
      </c>
      <c r="G5" s="12"/>
    </row>
    <row r="6" spans="1:12" s="67" customFormat="1" ht="15.75">
      <c r="A6" s="336" t="s">
        <v>170</v>
      </c>
      <c r="B6" s="624">
        <v>86</v>
      </c>
      <c r="C6" s="625">
        <v>86</v>
      </c>
      <c r="D6" s="626">
        <f t="shared" si="0"/>
        <v>172</v>
      </c>
      <c r="E6" s="627">
        <f t="shared" si="1"/>
        <v>0.5</v>
      </c>
      <c r="F6" s="628">
        <f t="shared" si="2"/>
        <v>0.5</v>
      </c>
      <c r="G6" s="12"/>
    </row>
    <row r="7" spans="1:12" s="67" customFormat="1" ht="15.75">
      <c r="A7" s="330" t="s">
        <v>385</v>
      </c>
      <c r="B7" s="624">
        <v>45</v>
      </c>
      <c r="C7" s="625">
        <v>77</v>
      </c>
      <c r="D7" s="626">
        <f t="shared" si="0"/>
        <v>122</v>
      </c>
      <c r="E7" s="627">
        <f t="shared" si="1"/>
        <v>0.36885245901639346</v>
      </c>
      <c r="F7" s="628">
        <f t="shared" si="2"/>
        <v>0.63114754098360659</v>
      </c>
      <c r="G7" s="12"/>
    </row>
    <row r="8" spans="1:12" s="67" customFormat="1" ht="15.75">
      <c r="A8" s="330" t="s">
        <v>419</v>
      </c>
      <c r="B8" s="624">
        <v>79</v>
      </c>
      <c r="C8" s="625">
        <v>133</v>
      </c>
      <c r="D8" s="626">
        <f t="shared" si="0"/>
        <v>212</v>
      </c>
      <c r="E8" s="627">
        <f t="shared" si="1"/>
        <v>0.37264150943396224</v>
      </c>
      <c r="F8" s="628">
        <f t="shared" si="2"/>
        <v>0.62735849056603776</v>
      </c>
      <c r="G8" s="12"/>
    </row>
    <row r="9" spans="1:12" s="67" customFormat="1" ht="15.75">
      <c r="A9" s="330" t="s">
        <v>424</v>
      </c>
      <c r="B9" s="624">
        <v>66</v>
      </c>
      <c r="C9" s="625">
        <v>115</v>
      </c>
      <c r="D9" s="626">
        <f t="shared" si="0"/>
        <v>181</v>
      </c>
      <c r="E9" s="627">
        <f t="shared" si="1"/>
        <v>0.36464088397790057</v>
      </c>
      <c r="F9" s="628">
        <f t="shared" si="2"/>
        <v>0.63535911602209949</v>
      </c>
      <c r="G9" s="12"/>
    </row>
    <row r="10" spans="1:12" s="67" customFormat="1" ht="15.75">
      <c r="A10" s="330" t="s">
        <v>691</v>
      </c>
      <c r="B10" s="624">
        <v>99</v>
      </c>
      <c r="C10" s="625">
        <v>176</v>
      </c>
      <c r="D10" s="626">
        <f t="shared" si="0"/>
        <v>275</v>
      </c>
      <c r="E10" s="627">
        <f t="shared" si="1"/>
        <v>0.36</v>
      </c>
      <c r="F10" s="628">
        <f t="shared" si="2"/>
        <v>0.64</v>
      </c>
      <c r="G10" s="12"/>
    </row>
    <row r="11" spans="1:12" s="610" customFormat="1" ht="15.75">
      <c r="A11" s="336" t="s">
        <v>745</v>
      </c>
      <c r="B11" s="735">
        <v>134</v>
      </c>
      <c r="C11" s="677">
        <v>184</v>
      </c>
      <c r="D11" s="736">
        <f t="shared" si="0"/>
        <v>318</v>
      </c>
      <c r="E11" s="627">
        <f>B11/D11</f>
        <v>0.42138364779874216</v>
      </c>
      <c r="F11" s="628">
        <f>C11/D11</f>
        <v>0.57861635220125784</v>
      </c>
      <c r="G11" s="12"/>
    </row>
    <row r="12" spans="1:12" s="610" customFormat="1" ht="15.75">
      <c r="A12" s="336" t="s">
        <v>765</v>
      </c>
      <c r="B12" s="735">
        <v>121</v>
      </c>
      <c r="C12" s="677">
        <v>201</v>
      </c>
      <c r="D12" s="736">
        <f t="shared" si="0"/>
        <v>322</v>
      </c>
      <c r="E12" s="627">
        <f>B12/D12</f>
        <v>0.37577639751552794</v>
      </c>
      <c r="F12" s="628">
        <f>C12/D12</f>
        <v>0.62422360248447206</v>
      </c>
      <c r="G12" s="12"/>
    </row>
    <row r="13" spans="1:12" s="67" customFormat="1" ht="15.75">
      <c r="A13" s="336" t="s">
        <v>814</v>
      </c>
      <c r="B13" s="735">
        <v>352</v>
      </c>
      <c r="C13" s="677">
        <v>296</v>
      </c>
      <c r="D13" s="736">
        <f>SUM(B13:C13)</f>
        <v>648</v>
      </c>
      <c r="E13" s="627">
        <f>B13/D13</f>
        <v>0.54320987654320985</v>
      </c>
      <c r="F13" s="628">
        <f>C13/D13</f>
        <v>0.4567901234567901</v>
      </c>
      <c r="G13" s="12"/>
    </row>
    <row r="14" spans="1:12" s="610" customFormat="1" ht="15.75">
      <c r="A14" s="336" t="s">
        <v>869</v>
      </c>
      <c r="B14" s="735">
        <v>701</v>
      </c>
      <c r="C14" s="677">
        <v>440</v>
      </c>
      <c r="D14" s="736">
        <f>SUM(B14:C14)</f>
        <v>1141</v>
      </c>
      <c r="E14" s="627">
        <f>B14/D14</f>
        <v>0.6143733567046451</v>
      </c>
      <c r="F14" s="628">
        <f>C14/D14</f>
        <v>0.38562664329535495</v>
      </c>
      <c r="G14" s="12"/>
    </row>
    <row r="15" spans="1:12" s="610" customFormat="1" ht="15.75">
      <c r="A15" s="310" t="s">
        <v>1105</v>
      </c>
      <c r="B15" s="735">
        <v>560</v>
      </c>
      <c r="C15" s="677">
        <v>387</v>
      </c>
      <c r="D15" s="736">
        <f>SUM(B15:C15)</f>
        <v>947</v>
      </c>
      <c r="E15" s="627">
        <f>B15/D15</f>
        <v>0.5913410770855333</v>
      </c>
      <c r="F15" s="628">
        <f>C15/D15</f>
        <v>0.40865892291446676</v>
      </c>
      <c r="G15" s="12"/>
    </row>
    <row r="16" spans="1:12" s="67" customFormat="1" ht="15.75">
      <c r="A16" s="916" t="s">
        <v>2</v>
      </c>
      <c r="B16" s="629">
        <f>SUM(B4:B15)</f>
        <v>2397</v>
      </c>
      <c r="C16" s="629">
        <f>SUM(C4:C15)</f>
        <v>2238</v>
      </c>
      <c r="D16" s="630">
        <f>SUM(D4:D15)</f>
        <v>4635</v>
      </c>
      <c r="E16" s="631">
        <f t="shared" si="1"/>
        <v>0.51715210355987051</v>
      </c>
      <c r="F16" s="632">
        <f t="shared" si="2"/>
        <v>0.48284789644012943</v>
      </c>
    </row>
    <row r="17" spans="1:12" s="67" customFormat="1">
      <c r="A17" s="118"/>
      <c r="B17" s="117"/>
      <c r="C17" s="117"/>
      <c r="L17" s="32"/>
    </row>
    <row r="18" spans="1:12" s="67" customFormat="1">
      <c r="A18" s="118"/>
      <c r="B18" s="117"/>
      <c r="C18" s="117"/>
      <c r="L18" s="32"/>
    </row>
    <row r="19" spans="1:12" s="67" customFormat="1">
      <c r="A19" s="118"/>
      <c r="B19" s="117"/>
      <c r="C19" s="117"/>
    </row>
    <row r="20" spans="1:12" s="67" customFormat="1">
      <c r="A20" s="118"/>
      <c r="B20" s="117"/>
      <c r="C20" s="117"/>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row>
    <row r="28" spans="1:12">
      <c r="L28"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AH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7" customFormat="1" ht="89.25" customHeight="1">
      <c r="A1" s="2533"/>
      <c r="B1" s="2533"/>
      <c r="C1" s="2533"/>
      <c r="D1" s="2533"/>
      <c r="E1" s="2533"/>
      <c r="F1" s="2533"/>
      <c r="G1" s="2533"/>
      <c r="H1" s="2533"/>
      <c r="I1" s="2533"/>
      <c r="J1" s="2533"/>
      <c r="K1" s="2533"/>
      <c r="L1" s="2533"/>
      <c r="M1" s="2533"/>
    </row>
    <row r="2" spans="1:13" ht="9" customHeight="1">
      <c r="A2" s="145"/>
      <c r="B2" s="145"/>
      <c r="C2" s="145"/>
      <c r="D2" s="145"/>
      <c r="E2" s="145"/>
      <c r="F2" s="145"/>
      <c r="G2" s="145"/>
      <c r="H2" s="145"/>
      <c r="I2" s="145"/>
      <c r="J2" s="145"/>
      <c r="K2" s="145"/>
      <c r="L2" s="145"/>
      <c r="M2" s="145"/>
    </row>
    <row r="3" spans="1:13" s="439" customFormat="1" ht="31.5">
      <c r="A3" s="337" t="s">
        <v>0</v>
      </c>
      <c r="B3" s="308" t="s">
        <v>189</v>
      </c>
      <c r="C3" s="308" t="s">
        <v>188</v>
      </c>
      <c r="D3" s="308" t="s">
        <v>187</v>
      </c>
      <c r="E3" s="308" t="s">
        <v>186</v>
      </c>
      <c r="F3" s="314" t="s">
        <v>103</v>
      </c>
      <c r="G3" s="318" t="s">
        <v>185</v>
      </c>
      <c r="H3" s="308" t="s">
        <v>184</v>
      </c>
      <c r="I3" s="308" t="s">
        <v>183</v>
      </c>
      <c r="J3" s="309" t="s">
        <v>182</v>
      </c>
    </row>
    <row r="4" spans="1:13" s="67" customFormat="1" ht="15.75">
      <c r="A4" s="340" t="s">
        <v>169</v>
      </c>
      <c r="B4" s="492">
        <v>34</v>
      </c>
      <c r="C4" s="492">
        <v>28</v>
      </c>
      <c r="D4" s="492">
        <v>2</v>
      </c>
      <c r="E4" s="492">
        <v>1</v>
      </c>
      <c r="F4" s="638">
        <f t="shared" ref="F4:F9" si="0">SUM(B4:E4)</f>
        <v>65</v>
      </c>
      <c r="G4" s="633">
        <f t="shared" ref="G4:G16" si="1">B4/F4</f>
        <v>0.52307692307692311</v>
      </c>
      <c r="H4" s="344">
        <f t="shared" ref="H4:H16" si="2">C4/F4</f>
        <v>0.43076923076923079</v>
      </c>
      <c r="I4" s="344">
        <f t="shared" ref="I4:I16" si="3">D4/F4</f>
        <v>3.0769230769230771E-2</v>
      </c>
      <c r="J4" s="345">
        <f t="shared" ref="J4:J16" si="4">E4/F4</f>
        <v>1.5384615384615385E-2</v>
      </c>
    </row>
    <row r="5" spans="1:13" s="67" customFormat="1" ht="15.75">
      <c r="A5" s="340" t="s">
        <v>146</v>
      </c>
      <c r="B5" s="492">
        <v>20</v>
      </c>
      <c r="C5" s="492">
        <v>64</v>
      </c>
      <c r="D5" s="492">
        <v>5</v>
      </c>
      <c r="E5" s="492">
        <v>0</v>
      </c>
      <c r="F5" s="638">
        <f t="shared" si="0"/>
        <v>89</v>
      </c>
      <c r="G5" s="633">
        <f t="shared" si="1"/>
        <v>0.2247191011235955</v>
      </c>
      <c r="H5" s="344">
        <f t="shared" si="2"/>
        <v>0.7191011235955056</v>
      </c>
      <c r="I5" s="344">
        <f t="shared" si="3"/>
        <v>5.6179775280898875E-2</v>
      </c>
      <c r="J5" s="345">
        <f t="shared" si="4"/>
        <v>0</v>
      </c>
    </row>
    <row r="6" spans="1:13" s="67" customFormat="1" ht="15.75">
      <c r="A6" s="265" t="s">
        <v>170</v>
      </c>
      <c r="B6" s="267">
        <v>29</v>
      </c>
      <c r="C6" s="267">
        <v>54</v>
      </c>
      <c r="D6" s="267">
        <v>3</v>
      </c>
      <c r="E6" s="267">
        <v>0</v>
      </c>
      <c r="F6" s="639">
        <f t="shared" si="0"/>
        <v>86</v>
      </c>
      <c r="G6" s="633">
        <f t="shared" si="1"/>
        <v>0.33720930232558138</v>
      </c>
      <c r="H6" s="344">
        <f t="shared" si="2"/>
        <v>0.62790697674418605</v>
      </c>
      <c r="I6" s="344">
        <f t="shared" si="3"/>
        <v>3.4883720930232558E-2</v>
      </c>
      <c r="J6" s="345">
        <f t="shared" si="4"/>
        <v>0</v>
      </c>
    </row>
    <row r="7" spans="1:13" s="67" customFormat="1" ht="15.75">
      <c r="A7" s="265" t="s">
        <v>385</v>
      </c>
      <c r="B7" s="267">
        <v>15</v>
      </c>
      <c r="C7" s="267">
        <v>26</v>
      </c>
      <c r="D7" s="267">
        <v>4</v>
      </c>
      <c r="E7" s="267"/>
      <c r="F7" s="639">
        <f t="shared" si="0"/>
        <v>45</v>
      </c>
      <c r="G7" s="633">
        <f t="shared" si="1"/>
        <v>0.33333333333333331</v>
      </c>
      <c r="H7" s="344">
        <f t="shared" si="2"/>
        <v>0.57777777777777772</v>
      </c>
      <c r="I7" s="344">
        <f t="shared" si="3"/>
        <v>8.8888888888888892E-2</v>
      </c>
      <c r="J7" s="345">
        <f t="shared" si="4"/>
        <v>0</v>
      </c>
    </row>
    <row r="8" spans="1:13" s="67" customFormat="1" ht="15.75">
      <c r="A8" s="265" t="s">
        <v>419</v>
      </c>
      <c r="B8" s="267">
        <v>40</v>
      </c>
      <c r="C8" s="267">
        <v>38</v>
      </c>
      <c r="D8" s="267">
        <v>1</v>
      </c>
      <c r="E8" s="267"/>
      <c r="F8" s="639">
        <f t="shared" si="0"/>
        <v>79</v>
      </c>
      <c r="G8" s="633">
        <f t="shared" si="1"/>
        <v>0.50632911392405067</v>
      </c>
      <c r="H8" s="344">
        <f t="shared" si="2"/>
        <v>0.48101265822784811</v>
      </c>
      <c r="I8" s="344">
        <f t="shared" si="3"/>
        <v>1.2658227848101266E-2</v>
      </c>
      <c r="J8" s="345">
        <f t="shared" si="4"/>
        <v>0</v>
      </c>
    </row>
    <row r="9" spans="1:13" s="67" customFormat="1" ht="15.75">
      <c r="A9" s="265" t="s">
        <v>424</v>
      </c>
      <c r="B9" s="267">
        <v>31</v>
      </c>
      <c r="C9" s="267">
        <v>32</v>
      </c>
      <c r="D9" s="267">
        <v>3</v>
      </c>
      <c r="E9" s="267"/>
      <c r="F9" s="639">
        <f t="shared" si="0"/>
        <v>66</v>
      </c>
      <c r="G9" s="633">
        <f t="shared" si="1"/>
        <v>0.46969696969696972</v>
      </c>
      <c r="H9" s="344">
        <f t="shared" si="2"/>
        <v>0.48484848484848486</v>
      </c>
      <c r="I9" s="344">
        <f t="shared" si="3"/>
        <v>4.5454545454545456E-2</v>
      </c>
      <c r="J9" s="345">
        <f t="shared" si="4"/>
        <v>0</v>
      </c>
    </row>
    <row r="10" spans="1:13" s="67" customFormat="1" ht="15.75">
      <c r="A10" s="265" t="s">
        <v>691</v>
      </c>
      <c r="B10" s="267">
        <v>51</v>
      </c>
      <c r="C10" s="267">
        <v>48</v>
      </c>
      <c r="D10" s="267">
        <v>0</v>
      </c>
      <c r="E10" s="267"/>
      <c r="F10" s="639">
        <f t="shared" ref="F10:F15" si="5">SUM(B10:E10)</f>
        <v>99</v>
      </c>
      <c r="G10" s="633">
        <f t="shared" si="1"/>
        <v>0.51515151515151514</v>
      </c>
      <c r="H10" s="344">
        <f t="shared" si="2"/>
        <v>0.48484848484848486</v>
      </c>
      <c r="I10" s="344">
        <f t="shared" si="3"/>
        <v>0</v>
      </c>
      <c r="J10" s="345">
        <f t="shared" si="4"/>
        <v>0</v>
      </c>
    </row>
    <row r="11" spans="1:13" s="610" customFormat="1" ht="15.75">
      <c r="A11" s="265" t="s">
        <v>745</v>
      </c>
      <c r="B11" s="267">
        <v>79</v>
      </c>
      <c r="C11" s="267">
        <v>53</v>
      </c>
      <c r="D11" s="267">
        <v>2</v>
      </c>
      <c r="E11" s="267"/>
      <c r="F11" s="639">
        <f t="shared" si="5"/>
        <v>134</v>
      </c>
      <c r="G11" s="633">
        <f>B11/F11</f>
        <v>0.58955223880597019</v>
      </c>
      <c r="H11" s="344">
        <f>C11/F11</f>
        <v>0.39552238805970147</v>
      </c>
      <c r="I11" s="344">
        <f>D11/F11</f>
        <v>1.4925373134328358E-2</v>
      </c>
      <c r="J11" s="345">
        <f>E11/F11</f>
        <v>0</v>
      </c>
    </row>
    <row r="12" spans="1:13" s="610" customFormat="1" ht="15.75">
      <c r="A12" s="265" t="s">
        <v>765</v>
      </c>
      <c r="B12" s="267">
        <v>56</v>
      </c>
      <c r="C12" s="267">
        <v>60</v>
      </c>
      <c r="D12" s="267">
        <v>5</v>
      </c>
      <c r="E12" s="267"/>
      <c r="F12" s="639">
        <f t="shared" si="5"/>
        <v>121</v>
      </c>
      <c r="G12" s="633">
        <f>B12/F12</f>
        <v>0.46280991735537191</v>
      </c>
      <c r="H12" s="344">
        <f>C12/F12</f>
        <v>0.49586776859504134</v>
      </c>
      <c r="I12" s="344">
        <f>D12/F12</f>
        <v>4.1322314049586778E-2</v>
      </c>
      <c r="J12" s="345">
        <f>E12/F12</f>
        <v>0</v>
      </c>
    </row>
    <row r="13" spans="1:13" s="67" customFormat="1" ht="15.75">
      <c r="A13" s="265" t="s">
        <v>814</v>
      </c>
      <c r="B13" s="267">
        <v>167</v>
      </c>
      <c r="C13" s="267">
        <v>161</v>
      </c>
      <c r="D13" s="267">
        <v>24</v>
      </c>
      <c r="E13" s="267"/>
      <c r="F13" s="639">
        <f t="shared" si="5"/>
        <v>352</v>
      </c>
      <c r="G13" s="633">
        <f>B13/F13</f>
        <v>0.47443181818181818</v>
      </c>
      <c r="H13" s="344">
        <f>C13/F13</f>
        <v>0.45738636363636365</v>
      </c>
      <c r="I13" s="344">
        <f>D13/F13</f>
        <v>6.8181818181818177E-2</v>
      </c>
      <c r="J13" s="345">
        <f>E13/F13</f>
        <v>0</v>
      </c>
      <c r="K13" s="610"/>
    </row>
    <row r="14" spans="1:13" s="610" customFormat="1" ht="15.75">
      <c r="A14" s="265" t="s">
        <v>869</v>
      </c>
      <c r="B14" s="267">
        <v>344</v>
      </c>
      <c r="C14" s="267">
        <v>333</v>
      </c>
      <c r="D14" s="267">
        <v>24</v>
      </c>
      <c r="E14" s="267"/>
      <c r="F14" s="639">
        <f t="shared" si="5"/>
        <v>701</v>
      </c>
      <c r="G14" s="633">
        <f>B14/F14</f>
        <v>0.49072753209700426</v>
      </c>
      <c r="H14" s="344">
        <f>C14/F14</f>
        <v>0.47503566333808844</v>
      </c>
      <c r="I14" s="344">
        <f>D14/F14</f>
        <v>3.4236804564907276E-2</v>
      </c>
      <c r="J14" s="345">
        <f>E14/F14</f>
        <v>0</v>
      </c>
    </row>
    <row r="15" spans="1:13" s="610" customFormat="1" ht="15.75">
      <c r="A15" s="310" t="s">
        <v>1105</v>
      </c>
      <c r="B15" s="267">
        <v>316</v>
      </c>
      <c r="C15" s="267">
        <v>225</v>
      </c>
      <c r="D15" s="267">
        <v>19</v>
      </c>
      <c r="E15" s="267"/>
      <c r="F15" s="639">
        <f t="shared" si="5"/>
        <v>560</v>
      </c>
      <c r="G15" s="633">
        <f>B15/F15</f>
        <v>0.56428571428571428</v>
      </c>
      <c r="H15" s="344">
        <f>C15/F15</f>
        <v>0.4017857142857143</v>
      </c>
      <c r="I15" s="344">
        <f>D15/F15</f>
        <v>3.3928571428571426E-2</v>
      </c>
      <c r="J15" s="345">
        <f>E15/F15</f>
        <v>0</v>
      </c>
    </row>
    <row r="16" spans="1:13" s="67" customFormat="1" ht="21" customHeight="1">
      <c r="A16" s="314" t="s">
        <v>2</v>
      </c>
      <c r="B16" s="341">
        <f>SUM(B4:B15)</f>
        <v>1182</v>
      </c>
      <c r="C16" s="341">
        <f>SUM(C4:C15)</f>
        <v>1122</v>
      </c>
      <c r="D16" s="341">
        <f>SUM(D4:E15)</f>
        <v>93</v>
      </c>
      <c r="E16" s="341">
        <f>SUM(E4:E14)</f>
        <v>1</v>
      </c>
      <c r="F16" s="635">
        <f>SUM(F4:F14)</f>
        <v>1837</v>
      </c>
      <c r="G16" s="634">
        <f t="shared" si="1"/>
        <v>0.64344039194338598</v>
      </c>
      <c r="H16" s="342">
        <f t="shared" si="2"/>
        <v>0.6107784431137725</v>
      </c>
      <c r="I16" s="342">
        <f t="shared" si="3"/>
        <v>5.0626020685900927E-2</v>
      </c>
      <c r="J16" s="343">
        <f t="shared" si="4"/>
        <v>5.4436581382689172E-4</v>
      </c>
    </row>
    <row r="17" spans="1:11" s="67" customFormat="1">
      <c r="A17" s="2548" t="s">
        <v>881</v>
      </c>
      <c r="B17" s="2548"/>
      <c r="C17" s="2548"/>
      <c r="D17" s="2548"/>
      <c r="E17" s="2548"/>
      <c r="F17" s="2548"/>
      <c r="G17" s="2548"/>
      <c r="H17" s="2548"/>
      <c r="I17" s="2548"/>
      <c r="J17" s="2548"/>
    </row>
    <row r="18" spans="1:11" s="67" customFormat="1">
      <c r="A18" s="118"/>
      <c r="B18" s="117"/>
      <c r="C18" s="117"/>
      <c r="D18" s="117"/>
      <c r="E18" s="117"/>
    </row>
    <row r="19" spans="1:11" s="67" customFormat="1">
      <c r="A19" s="118"/>
      <c r="B19" s="117"/>
      <c r="C19" s="117"/>
      <c r="D19" s="117"/>
      <c r="E19" s="117"/>
    </row>
    <row r="20" spans="1:11" s="67" customFormat="1">
      <c r="A20" s="118"/>
      <c r="B20" s="117"/>
      <c r="C20" s="117"/>
      <c r="D20" s="117"/>
      <c r="E20" s="117"/>
    </row>
    <row r="21" spans="1:11" s="67" customFormat="1"/>
    <row r="22" spans="1:11" s="67" customFormat="1"/>
    <row r="23" spans="1:11" s="67" customFormat="1"/>
    <row r="24" spans="1:11" s="67" customFormat="1"/>
    <row r="25" spans="1:11" s="67" customFormat="1"/>
    <row r="26" spans="1:11" s="67" customFormat="1"/>
    <row r="27" spans="1:11">
      <c r="A27" s="67"/>
      <c r="B27" s="67"/>
      <c r="C27" s="67"/>
      <c r="D27" s="67"/>
      <c r="E27" s="67"/>
      <c r="F27" s="67"/>
      <c r="G27" s="67"/>
      <c r="H27" s="67"/>
      <c r="I27" s="67"/>
      <c r="J27" s="67"/>
      <c r="K27" s="67"/>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AH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7" customFormat="1" ht="89.25" customHeight="1">
      <c r="A1" s="2547"/>
      <c r="B1" s="2547"/>
      <c r="C1" s="2547"/>
      <c r="D1" s="2547"/>
      <c r="E1" s="2547"/>
      <c r="F1" s="2547"/>
      <c r="G1" s="2547"/>
      <c r="H1" s="2547"/>
      <c r="I1" s="2547"/>
      <c r="J1" s="2547"/>
      <c r="K1" s="2547"/>
      <c r="L1" s="2547"/>
      <c r="M1" s="2547"/>
    </row>
    <row r="2" spans="1:13" ht="3" customHeight="1">
      <c r="A2" s="159"/>
      <c r="B2" s="159"/>
      <c r="C2" s="159"/>
      <c r="D2" s="159"/>
      <c r="E2" s="159"/>
      <c r="F2" s="1111"/>
      <c r="G2" s="159"/>
      <c r="H2" s="159"/>
      <c r="I2" s="159"/>
      <c r="J2" s="159"/>
      <c r="K2" s="159"/>
      <c r="L2" s="159"/>
      <c r="M2" s="159"/>
    </row>
    <row r="3" spans="1:13" s="67" customFormat="1" ht="26.25" customHeight="1">
      <c r="A3" s="337" t="s">
        <v>0</v>
      </c>
      <c r="B3" s="308" t="s">
        <v>308</v>
      </c>
      <c r="C3" s="308" t="s">
        <v>307</v>
      </c>
      <c r="D3" s="308" t="s">
        <v>306</v>
      </c>
      <c r="E3" s="308" t="s">
        <v>305</v>
      </c>
      <c r="F3" s="308" t="s">
        <v>789</v>
      </c>
      <c r="G3" s="314" t="s">
        <v>103</v>
      </c>
      <c r="H3" s="318" t="s">
        <v>341</v>
      </c>
      <c r="I3" s="308" t="s">
        <v>301</v>
      </c>
      <c r="J3" s="308" t="s">
        <v>300</v>
      </c>
      <c r="K3" s="309" t="s">
        <v>299</v>
      </c>
    </row>
    <row r="4" spans="1:13" s="67" customFormat="1" ht="16.5" customHeight="1">
      <c r="A4" s="340" t="s">
        <v>169</v>
      </c>
      <c r="B4" s="317">
        <v>11</v>
      </c>
      <c r="C4" s="317">
        <v>50</v>
      </c>
      <c r="D4" s="317">
        <v>2</v>
      </c>
      <c r="E4" s="317">
        <v>2</v>
      </c>
      <c r="F4" s="776">
        <v>0</v>
      </c>
      <c r="G4" s="636">
        <f>SUM(B4:F4)</f>
        <v>65</v>
      </c>
      <c r="H4" s="633">
        <f t="shared" ref="H4:H10" si="0">B4/G4</f>
        <v>0.16923076923076924</v>
      </c>
      <c r="I4" s="344">
        <f t="shared" ref="I4:I16" si="1">C4/G4</f>
        <v>0.76923076923076927</v>
      </c>
      <c r="J4" s="344">
        <f t="shared" ref="J4:J16" si="2">D4/G4</f>
        <v>3.0769230769230771E-2</v>
      </c>
      <c r="K4" s="345">
        <f t="shared" ref="K4:K16" si="3">E4/G4</f>
        <v>3.0769230769230771E-2</v>
      </c>
    </row>
    <row r="5" spans="1:13" s="67" customFormat="1" ht="16.5" customHeight="1">
      <c r="A5" s="340" t="s">
        <v>146</v>
      </c>
      <c r="B5" s="317">
        <v>7</v>
      </c>
      <c r="C5" s="317">
        <v>60</v>
      </c>
      <c r="D5" s="317">
        <v>14</v>
      </c>
      <c r="E5" s="317">
        <v>8</v>
      </c>
      <c r="F5" s="776">
        <v>0</v>
      </c>
      <c r="G5" s="636">
        <f>SUM(B5:F5)</f>
        <v>89</v>
      </c>
      <c r="H5" s="633">
        <f t="shared" si="0"/>
        <v>7.8651685393258425E-2</v>
      </c>
      <c r="I5" s="344">
        <f t="shared" si="1"/>
        <v>0.6741573033707865</v>
      </c>
      <c r="J5" s="344">
        <f t="shared" si="2"/>
        <v>0.15730337078651685</v>
      </c>
      <c r="K5" s="345">
        <f t="shared" si="3"/>
        <v>8.98876404494382E-2</v>
      </c>
    </row>
    <row r="6" spans="1:13" s="67" customFormat="1" ht="16.5" customHeight="1">
      <c r="A6" s="265" t="s">
        <v>170</v>
      </c>
      <c r="B6" s="302">
        <v>6</v>
      </c>
      <c r="C6" s="302">
        <v>64</v>
      </c>
      <c r="D6" s="302">
        <v>10</v>
      </c>
      <c r="E6" s="302">
        <v>6</v>
      </c>
      <c r="F6" s="776">
        <v>0</v>
      </c>
      <c r="G6" s="637">
        <f t="shared" ref="G6:G11" si="4">SUM(B6:E6)</f>
        <v>86</v>
      </c>
      <c r="H6" s="633">
        <f t="shared" si="0"/>
        <v>6.9767441860465115E-2</v>
      </c>
      <c r="I6" s="344">
        <f t="shared" si="1"/>
        <v>0.7441860465116279</v>
      </c>
      <c r="J6" s="344">
        <f t="shared" si="2"/>
        <v>0.11627906976744186</v>
      </c>
      <c r="K6" s="345">
        <f t="shared" si="3"/>
        <v>6.9767441860465115E-2</v>
      </c>
    </row>
    <row r="7" spans="1:13" s="67" customFormat="1" ht="16.5" customHeight="1">
      <c r="A7" s="265" t="s">
        <v>385</v>
      </c>
      <c r="B7" s="302">
        <v>6</v>
      </c>
      <c r="C7" s="302">
        <v>26</v>
      </c>
      <c r="D7" s="302">
        <v>10</v>
      </c>
      <c r="E7" s="302">
        <v>3</v>
      </c>
      <c r="F7" s="776">
        <v>0</v>
      </c>
      <c r="G7" s="637">
        <f t="shared" si="4"/>
        <v>45</v>
      </c>
      <c r="H7" s="633">
        <f t="shared" si="0"/>
        <v>0.13333333333333333</v>
      </c>
      <c r="I7" s="344">
        <f t="shared" si="1"/>
        <v>0.57777777777777772</v>
      </c>
      <c r="J7" s="344">
        <f t="shared" si="2"/>
        <v>0.22222222222222221</v>
      </c>
      <c r="K7" s="345">
        <f t="shared" si="3"/>
        <v>6.6666666666666666E-2</v>
      </c>
    </row>
    <row r="8" spans="1:13" s="67" customFormat="1" ht="16.5" customHeight="1">
      <c r="A8" s="265" t="s">
        <v>419</v>
      </c>
      <c r="B8" s="302">
        <v>8</v>
      </c>
      <c r="C8" s="302">
        <v>58</v>
      </c>
      <c r="D8" s="302">
        <v>8</v>
      </c>
      <c r="E8" s="302">
        <v>5</v>
      </c>
      <c r="F8" s="776">
        <v>0</v>
      </c>
      <c r="G8" s="637">
        <f t="shared" si="4"/>
        <v>79</v>
      </c>
      <c r="H8" s="633">
        <f t="shared" si="0"/>
        <v>0.10126582278481013</v>
      </c>
      <c r="I8" s="344">
        <f t="shared" si="1"/>
        <v>0.73417721518987344</v>
      </c>
      <c r="J8" s="344">
        <f t="shared" si="2"/>
        <v>0.10126582278481013</v>
      </c>
      <c r="K8" s="345">
        <f t="shared" si="3"/>
        <v>6.3291139240506333E-2</v>
      </c>
    </row>
    <row r="9" spans="1:13" s="67" customFormat="1" ht="16.5" customHeight="1">
      <c r="A9" s="265" t="s">
        <v>424</v>
      </c>
      <c r="B9" s="302">
        <v>7</v>
      </c>
      <c r="C9" s="302">
        <v>49</v>
      </c>
      <c r="D9" s="302">
        <v>8</v>
      </c>
      <c r="E9" s="302">
        <v>2</v>
      </c>
      <c r="F9" s="776">
        <v>0</v>
      </c>
      <c r="G9" s="637">
        <f t="shared" si="4"/>
        <v>66</v>
      </c>
      <c r="H9" s="633">
        <f t="shared" si="0"/>
        <v>0.10606060606060606</v>
      </c>
      <c r="I9" s="344">
        <f t="shared" si="1"/>
        <v>0.74242424242424243</v>
      </c>
      <c r="J9" s="344">
        <f t="shared" si="2"/>
        <v>0.12121212121212122</v>
      </c>
      <c r="K9" s="345">
        <f t="shared" si="3"/>
        <v>3.0303030303030304E-2</v>
      </c>
      <c r="L9" s="42"/>
      <c r="M9" s="42"/>
    </row>
    <row r="10" spans="1:13" s="67" customFormat="1" ht="16.5" customHeight="1">
      <c r="A10" s="265" t="s">
        <v>691</v>
      </c>
      <c r="B10" s="302">
        <v>22</v>
      </c>
      <c r="C10" s="302">
        <v>66</v>
      </c>
      <c r="D10" s="302">
        <v>5</v>
      </c>
      <c r="E10" s="302">
        <v>6</v>
      </c>
      <c r="F10" s="776">
        <v>0</v>
      </c>
      <c r="G10" s="637">
        <f t="shared" si="4"/>
        <v>99</v>
      </c>
      <c r="H10" s="633">
        <f t="shared" si="0"/>
        <v>0.22222222222222221</v>
      </c>
      <c r="I10" s="344">
        <f t="shared" si="1"/>
        <v>0.66666666666666663</v>
      </c>
      <c r="J10" s="344">
        <f t="shared" si="2"/>
        <v>5.0505050505050504E-2</v>
      </c>
      <c r="K10" s="345">
        <f t="shared" si="3"/>
        <v>6.0606060606060608E-2</v>
      </c>
    </row>
    <row r="11" spans="1:13" s="610" customFormat="1" ht="16.5" customHeight="1">
      <c r="A11" s="265" t="s">
        <v>745</v>
      </c>
      <c r="B11" s="302">
        <v>32</v>
      </c>
      <c r="C11" s="302">
        <v>83</v>
      </c>
      <c r="D11" s="302">
        <v>7</v>
      </c>
      <c r="E11" s="302">
        <v>12</v>
      </c>
      <c r="F11" s="776">
        <v>0</v>
      </c>
      <c r="G11" s="637">
        <f t="shared" si="4"/>
        <v>134</v>
      </c>
      <c r="H11" s="633">
        <f t="shared" ref="H11:H16" si="5">B11/G11</f>
        <v>0.23880597014925373</v>
      </c>
      <c r="I11" s="344">
        <f>C11/G11</f>
        <v>0.61940298507462688</v>
      </c>
      <c r="J11" s="344">
        <f>D11/G11</f>
        <v>5.2238805970149252E-2</v>
      </c>
      <c r="K11" s="345">
        <f>E11/G11</f>
        <v>8.9552238805970144E-2</v>
      </c>
    </row>
    <row r="12" spans="1:13" s="610" customFormat="1" ht="16.5" customHeight="1">
      <c r="A12" s="265" t="s">
        <v>765</v>
      </c>
      <c r="B12" s="302">
        <v>34</v>
      </c>
      <c r="C12" s="302">
        <v>78</v>
      </c>
      <c r="D12" s="302">
        <v>5</v>
      </c>
      <c r="E12" s="302">
        <v>3</v>
      </c>
      <c r="F12" s="1234">
        <v>1</v>
      </c>
      <c r="G12" s="637">
        <f>SUM(B12:F12)</f>
        <v>121</v>
      </c>
      <c r="H12" s="633">
        <f t="shared" si="5"/>
        <v>0.28099173553719009</v>
      </c>
      <c r="I12" s="344">
        <f>C12/G12</f>
        <v>0.64462809917355368</v>
      </c>
      <c r="J12" s="344">
        <f>D12/G12</f>
        <v>4.1322314049586778E-2</v>
      </c>
      <c r="K12" s="345">
        <f>E12/G12</f>
        <v>2.4793388429752067E-2</v>
      </c>
    </row>
    <row r="13" spans="1:13" s="67" customFormat="1" ht="18.75" customHeight="1">
      <c r="A13" s="265" t="s">
        <v>814</v>
      </c>
      <c r="B13" s="1238">
        <v>91</v>
      </c>
      <c r="C13" s="1238">
        <v>240</v>
      </c>
      <c r="D13" s="1238">
        <v>12</v>
      </c>
      <c r="E13" s="1238">
        <v>8</v>
      </c>
      <c r="F13" s="1463">
        <v>1</v>
      </c>
      <c r="G13" s="1239">
        <f>SUM(B13:F13)</f>
        <v>352</v>
      </c>
      <c r="H13" s="1240">
        <f t="shared" si="5"/>
        <v>0.25852272727272729</v>
      </c>
      <c r="I13" s="1241">
        <f>C13/G13</f>
        <v>0.68181818181818177</v>
      </c>
      <c r="J13" s="1241">
        <f>D13/G13</f>
        <v>3.4090909090909088E-2</v>
      </c>
      <c r="K13" s="1242">
        <f>E13/G13</f>
        <v>2.2727272727272728E-2</v>
      </c>
      <c r="L13" s="610"/>
    </row>
    <row r="14" spans="1:13" s="610" customFormat="1" ht="17.25" customHeight="1">
      <c r="A14" s="265" t="s">
        <v>869</v>
      </c>
      <c r="B14" s="1238">
        <v>162</v>
      </c>
      <c r="C14" s="1238">
        <v>496</v>
      </c>
      <c r="D14" s="1238">
        <v>17</v>
      </c>
      <c r="E14" s="1238">
        <v>25</v>
      </c>
      <c r="F14" s="1463">
        <v>1</v>
      </c>
      <c r="G14" s="1239">
        <f>SUM(B14:F14)</f>
        <v>701</v>
      </c>
      <c r="H14" s="1240">
        <f t="shared" si="5"/>
        <v>0.23109843081312412</v>
      </c>
      <c r="I14" s="1241">
        <f>C14/G14</f>
        <v>0.70756062767475036</v>
      </c>
      <c r="J14" s="1241">
        <f>D14/G14</f>
        <v>2.4251069900142655E-2</v>
      </c>
      <c r="K14" s="1242">
        <f>E14/G14</f>
        <v>3.566333808844508E-2</v>
      </c>
    </row>
    <row r="15" spans="1:13" s="610" customFormat="1" ht="17.25" customHeight="1">
      <c r="A15" s="310" t="s">
        <v>1105</v>
      </c>
      <c r="B15" s="1238">
        <v>124</v>
      </c>
      <c r="C15" s="1238">
        <v>405</v>
      </c>
      <c r="D15" s="1238">
        <v>13</v>
      </c>
      <c r="E15" s="1238">
        <v>17</v>
      </c>
      <c r="F15" s="1463">
        <v>1</v>
      </c>
      <c r="G15" s="1239">
        <f>SUM(B15:F15)</f>
        <v>560</v>
      </c>
      <c r="H15" s="1240">
        <f t="shared" si="5"/>
        <v>0.22142857142857142</v>
      </c>
      <c r="I15" s="1241">
        <f>C15/G15</f>
        <v>0.7232142857142857</v>
      </c>
      <c r="J15" s="1241">
        <f>D15/G15</f>
        <v>2.3214285714285715E-2</v>
      </c>
      <c r="K15" s="1242">
        <f>E15/G15</f>
        <v>3.0357142857142857E-2</v>
      </c>
    </row>
    <row r="16" spans="1:13" s="67" customFormat="1" ht="19.5" customHeight="1">
      <c r="A16" s="314" t="s">
        <v>2</v>
      </c>
      <c r="B16" s="341">
        <f>SUM(B4:B15)</f>
        <v>510</v>
      </c>
      <c r="C16" s="341">
        <f>SUM(C4:C15)</f>
        <v>1675</v>
      </c>
      <c r="D16" s="341">
        <f t="shared" ref="D16:F16" si="6">SUM(D4:D15)</f>
        <v>111</v>
      </c>
      <c r="E16" s="341">
        <f t="shared" si="6"/>
        <v>97</v>
      </c>
      <c r="F16" s="341">
        <f t="shared" si="6"/>
        <v>4</v>
      </c>
      <c r="G16" s="635">
        <f>SUM(G4:G15)</f>
        <v>2397</v>
      </c>
      <c r="H16" s="634">
        <f t="shared" si="5"/>
        <v>0.21276595744680851</v>
      </c>
      <c r="I16" s="342">
        <f t="shared" si="1"/>
        <v>0.69879015435961622</v>
      </c>
      <c r="J16" s="342">
        <f t="shared" si="2"/>
        <v>4.630788485607009E-2</v>
      </c>
      <c r="K16" s="343">
        <f t="shared" si="3"/>
        <v>4.0467250730079264E-2</v>
      </c>
    </row>
    <row r="17" spans="1:12" s="67" customFormat="1">
      <c r="A17" s="118"/>
      <c r="B17" s="117"/>
      <c r="C17" s="117"/>
      <c r="D17" s="117"/>
      <c r="E17" s="117"/>
      <c r="F17" s="117"/>
    </row>
    <row r="18" spans="1:12" s="67" customFormat="1">
      <c r="A18" s="118"/>
      <c r="B18" s="117"/>
      <c r="C18" s="117"/>
      <c r="D18" s="117"/>
      <c r="E18" s="117"/>
      <c r="F18" s="117"/>
    </row>
    <row r="19" spans="1:12" s="67" customFormat="1">
      <c r="A19" s="118"/>
      <c r="B19" s="117"/>
      <c r="C19" s="117"/>
      <c r="D19" s="117"/>
      <c r="E19" s="117"/>
      <c r="F19" s="117"/>
    </row>
    <row r="20" spans="1:12" s="67" customFormat="1">
      <c r="A20" s="118"/>
      <c r="B20" s="117"/>
      <c r="C20" s="117"/>
      <c r="D20" s="117"/>
      <c r="E20" s="117"/>
      <c r="F20" s="117"/>
    </row>
    <row r="21" spans="1:12" s="67" customFormat="1">
      <c r="F21" s="610"/>
    </row>
    <row r="22" spans="1:12" s="67" customFormat="1">
      <c r="F22" s="610"/>
    </row>
    <row r="23" spans="1:12" s="67" customFormat="1">
      <c r="F23" s="610"/>
    </row>
    <row r="24" spans="1:12" s="67" customFormat="1">
      <c r="F24" s="610"/>
    </row>
    <row r="25" spans="1:12" s="67" customFormat="1">
      <c r="F25" s="610"/>
    </row>
    <row r="26" spans="1:12" s="67" customFormat="1">
      <c r="F26" s="610"/>
    </row>
    <row r="27" spans="1:12">
      <c r="A27" s="67"/>
      <c r="B27" s="67"/>
      <c r="C27" s="67"/>
      <c r="D27" s="67"/>
      <c r="E27" s="67"/>
      <c r="F27" s="610"/>
      <c r="G27" s="67"/>
      <c r="H27" s="67"/>
      <c r="I27" s="67"/>
      <c r="J27" s="67"/>
      <c r="K27" s="67"/>
      <c r="L27" s="67"/>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AJ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7" customFormat="1" ht="87.75" customHeight="1">
      <c r="A1" s="2534"/>
      <c r="B1" s="2534"/>
      <c r="C1" s="2534"/>
      <c r="D1" s="2534"/>
      <c r="E1" s="2534"/>
      <c r="F1" s="2534"/>
      <c r="G1" s="2534"/>
      <c r="H1" s="2534"/>
      <c r="I1" s="2534"/>
      <c r="J1" s="2534"/>
      <c r="K1" s="2534"/>
      <c r="L1" s="2534"/>
      <c r="M1" s="2534"/>
      <c r="N1" s="2534"/>
    </row>
    <row r="2" spans="1:14" s="67" customFormat="1" ht="4.5" customHeight="1">
      <c r="A2" s="316"/>
      <c r="B2" s="145"/>
      <c r="C2" s="145"/>
      <c r="D2" s="145"/>
      <c r="E2" s="145"/>
      <c r="F2" s="145"/>
      <c r="G2" s="145"/>
      <c r="H2" s="145"/>
      <c r="I2" s="145"/>
      <c r="J2" s="145"/>
      <c r="K2" s="145"/>
      <c r="L2" s="145"/>
      <c r="M2" s="145"/>
      <c r="N2" s="145"/>
    </row>
    <row r="3" spans="1:14" s="67" customFormat="1" ht="51.75" customHeight="1">
      <c r="A3" s="337" t="s">
        <v>0</v>
      </c>
      <c r="B3" s="308" t="s">
        <v>318</v>
      </c>
      <c r="C3" s="308" t="s">
        <v>317</v>
      </c>
      <c r="D3" s="308" t="s">
        <v>316</v>
      </c>
      <c r="E3" s="308" t="s">
        <v>315</v>
      </c>
      <c r="F3" s="308" t="s">
        <v>314</v>
      </c>
      <c r="G3" s="308" t="s">
        <v>303</v>
      </c>
      <c r="H3" s="314" t="s">
        <v>103</v>
      </c>
      <c r="I3" s="308" t="s">
        <v>313</v>
      </c>
      <c r="J3" s="339" t="s">
        <v>312</v>
      </c>
      <c r="K3" s="308" t="s">
        <v>311</v>
      </c>
      <c r="L3" s="308" t="s">
        <v>310</v>
      </c>
      <c r="M3" s="308" t="s">
        <v>309</v>
      </c>
      <c r="N3" s="309" t="s">
        <v>182</v>
      </c>
    </row>
    <row r="4" spans="1:14" s="67" customFormat="1" ht="17.25" customHeight="1">
      <c r="A4" s="310" t="s">
        <v>169</v>
      </c>
      <c r="B4" s="306">
        <v>13</v>
      </c>
      <c r="C4" s="306">
        <v>4</v>
      </c>
      <c r="D4" s="306">
        <v>6</v>
      </c>
      <c r="E4" s="306">
        <v>28</v>
      </c>
      <c r="F4" s="306">
        <v>14</v>
      </c>
      <c r="G4" s="306">
        <v>0</v>
      </c>
      <c r="H4" s="605">
        <f t="shared" ref="H4:H13" si="0">SUM(B4:G4)</f>
        <v>65</v>
      </c>
      <c r="I4" s="918">
        <f t="shared" ref="I4:I16" si="1">B4/H4</f>
        <v>0.2</v>
      </c>
      <c r="J4" s="918">
        <f t="shared" ref="J4:J16" si="2">C4/H4</f>
        <v>6.1538461538461542E-2</v>
      </c>
      <c r="K4" s="918">
        <f t="shared" ref="K4:K16" si="3">D4/H4</f>
        <v>9.2307692307692313E-2</v>
      </c>
      <c r="L4" s="918">
        <f t="shared" ref="L4:L16" si="4">E4/H4</f>
        <v>0.43076923076923079</v>
      </c>
      <c r="M4" s="918">
        <f t="shared" ref="M4:M16" si="5">F4/H4</f>
        <v>0.2153846153846154</v>
      </c>
      <c r="N4" s="919">
        <f t="shared" ref="N4:N16" si="6">G4/H4</f>
        <v>0</v>
      </c>
    </row>
    <row r="5" spans="1:14" s="67" customFormat="1" ht="17.25" customHeight="1">
      <c r="A5" s="310" t="s">
        <v>146</v>
      </c>
      <c r="B5" s="306">
        <v>7</v>
      </c>
      <c r="C5" s="306">
        <v>8</v>
      </c>
      <c r="D5" s="306">
        <v>0</v>
      </c>
      <c r="E5" s="306">
        <v>55</v>
      </c>
      <c r="F5" s="306">
        <v>17</v>
      </c>
      <c r="G5" s="306">
        <v>2</v>
      </c>
      <c r="H5" s="605">
        <f t="shared" si="0"/>
        <v>89</v>
      </c>
      <c r="I5" s="918">
        <f t="shared" si="1"/>
        <v>7.8651685393258425E-2</v>
      </c>
      <c r="J5" s="918">
        <f t="shared" si="2"/>
        <v>8.98876404494382E-2</v>
      </c>
      <c r="K5" s="918">
        <f t="shared" si="3"/>
        <v>0</v>
      </c>
      <c r="L5" s="918">
        <f t="shared" si="4"/>
        <v>0.6179775280898876</v>
      </c>
      <c r="M5" s="918">
        <f t="shared" si="5"/>
        <v>0.19101123595505617</v>
      </c>
      <c r="N5" s="919">
        <f t="shared" si="6"/>
        <v>2.247191011235955E-2</v>
      </c>
    </row>
    <row r="6" spans="1:14" s="67" customFormat="1" ht="17.25" customHeight="1">
      <c r="A6" s="310" t="s">
        <v>170</v>
      </c>
      <c r="B6" s="306">
        <v>14</v>
      </c>
      <c r="C6" s="306">
        <v>6</v>
      </c>
      <c r="D6" s="306">
        <v>1</v>
      </c>
      <c r="E6" s="306">
        <v>55</v>
      </c>
      <c r="F6" s="306">
        <v>4</v>
      </c>
      <c r="G6" s="306">
        <v>6</v>
      </c>
      <c r="H6" s="605">
        <f t="shared" si="0"/>
        <v>86</v>
      </c>
      <c r="I6" s="918">
        <f t="shared" si="1"/>
        <v>0.16279069767441862</v>
      </c>
      <c r="J6" s="918">
        <f t="shared" si="2"/>
        <v>6.9767441860465115E-2</v>
      </c>
      <c r="K6" s="918">
        <f t="shared" si="3"/>
        <v>1.1627906976744186E-2</v>
      </c>
      <c r="L6" s="918">
        <f t="shared" si="4"/>
        <v>0.63953488372093026</v>
      </c>
      <c r="M6" s="918">
        <f t="shared" si="5"/>
        <v>4.6511627906976744E-2</v>
      </c>
      <c r="N6" s="919">
        <f t="shared" si="6"/>
        <v>6.9767441860465115E-2</v>
      </c>
    </row>
    <row r="7" spans="1:14" s="67" customFormat="1" ht="17.25" customHeight="1">
      <c r="A7" s="310" t="s">
        <v>385</v>
      </c>
      <c r="B7" s="209">
        <v>1</v>
      </c>
      <c r="C7" s="209">
        <v>0</v>
      </c>
      <c r="D7" s="209">
        <v>0</v>
      </c>
      <c r="E7" s="209">
        <v>36</v>
      </c>
      <c r="F7" s="209">
        <v>1</v>
      </c>
      <c r="G7" s="209">
        <v>7</v>
      </c>
      <c r="H7" s="506">
        <f t="shared" si="0"/>
        <v>45</v>
      </c>
      <c r="I7" s="918">
        <f t="shared" si="1"/>
        <v>2.2222222222222223E-2</v>
      </c>
      <c r="J7" s="918">
        <f t="shared" si="2"/>
        <v>0</v>
      </c>
      <c r="K7" s="918">
        <f t="shared" si="3"/>
        <v>0</v>
      </c>
      <c r="L7" s="918">
        <f t="shared" si="4"/>
        <v>0.8</v>
      </c>
      <c r="M7" s="918">
        <f t="shared" si="5"/>
        <v>2.2222222222222223E-2</v>
      </c>
      <c r="N7" s="919">
        <f t="shared" si="6"/>
        <v>0.15555555555555556</v>
      </c>
    </row>
    <row r="8" spans="1:14" s="67" customFormat="1" ht="17.25" customHeight="1">
      <c r="A8" s="310" t="s">
        <v>419</v>
      </c>
      <c r="B8" s="209">
        <v>2</v>
      </c>
      <c r="C8" s="209">
        <v>2</v>
      </c>
      <c r="D8" s="209">
        <v>1</v>
      </c>
      <c r="E8" s="209">
        <v>64</v>
      </c>
      <c r="F8" s="209">
        <v>7</v>
      </c>
      <c r="G8" s="209">
        <v>3</v>
      </c>
      <c r="H8" s="506">
        <f t="shared" si="0"/>
        <v>79</v>
      </c>
      <c r="I8" s="918">
        <f t="shared" si="1"/>
        <v>2.5316455696202531E-2</v>
      </c>
      <c r="J8" s="918">
        <f t="shared" si="2"/>
        <v>2.5316455696202531E-2</v>
      </c>
      <c r="K8" s="918">
        <f t="shared" si="3"/>
        <v>1.2658227848101266E-2</v>
      </c>
      <c r="L8" s="918">
        <f t="shared" si="4"/>
        <v>0.810126582278481</v>
      </c>
      <c r="M8" s="918">
        <f t="shared" si="5"/>
        <v>8.8607594936708861E-2</v>
      </c>
      <c r="N8" s="919">
        <f t="shared" si="6"/>
        <v>3.7974683544303799E-2</v>
      </c>
    </row>
    <row r="9" spans="1:14" s="67" customFormat="1" ht="17.25" customHeight="1">
      <c r="A9" s="310" t="s">
        <v>424</v>
      </c>
      <c r="B9" s="209">
        <v>2</v>
      </c>
      <c r="C9" s="209">
        <v>12</v>
      </c>
      <c r="D9" s="209">
        <v>1</v>
      </c>
      <c r="E9" s="209">
        <v>46</v>
      </c>
      <c r="F9" s="209">
        <v>5</v>
      </c>
      <c r="G9" s="209">
        <v>0</v>
      </c>
      <c r="H9" s="506">
        <f t="shared" si="0"/>
        <v>66</v>
      </c>
      <c r="I9" s="918">
        <f t="shared" si="1"/>
        <v>3.0303030303030304E-2</v>
      </c>
      <c r="J9" s="918">
        <f t="shared" si="2"/>
        <v>0.18181818181818182</v>
      </c>
      <c r="K9" s="918">
        <f t="shared" si="3"/>
        <v>1.5151515151515152E-2</v>
      </c>
      <c r="L9" s="918">
        <f t="shared" si="4"/>
        <v>0.69696969696969702</v>
      </c>
      <c r="M9" s="918">
        <f t="shared" si="5"/>
        <v>7.575757575757576E-2</v>
      </c>
      <c r="N9" s="919">
        <f t="shared" si="6"/>
        <v>0</v>
      </c>
    </row>
    <row r="10" spans="1:14" s="67" customFormat="1" ht="17.25" customHeight="1">
      <c r="A10" s="310" t="s">
        <v>691</v>
      </c>
      <c r="B10" s="209">
        <v>3</v>
      </c>
      <c r="C10" s="209">
        <v>4</v>
      </c>
      <c r="D10" s="209">
        <v>1</v>
      </c>
      <c r="E10" s="209">
        <v>83</v>
      </c>
      <c r="F10" s="209">
        <v>8</v>
      </c>
      <c r="G10" s="209">
        <v>0</v>
      </c>
      <c r="H10" s="506">
        <f t="shared" si="0"/>
        <v>99</v>
      </c>
      <c r="I10" s="918">
        <f t="shared" si="1"/>
        <v>3.0303030303030304E-2</v>
      </c>
      <c r="J10" s="918">
        <f t="shared" si="2"/>
        <v>4.0404040404040407E-2</v>
      </c>
      <c r="K10" s="918">
        <f t="shared" si="3"/>
        <v>1.0101010101010102E-2</v>
      </c>
      <c r="L10" s="918">
        <f t="shared" si="4"/>
        <v>0.83838383838383834</v>
      </c>
      <c r="M10" s="918">
        <f t="shared" si="5"/>
        <v>8.0808080808080815E-2</v>
      </c>
      <c r="N10" s="919">
        <f t="shared" si="6"/>
        <v>0</v>
      </c>
    </row>
    <row r="11" spans="1:14" s="610" customFormat="1" ht="17.25" customHeight="1">
      <c r="A11" s="310" t="s">
        <v>745</v>
      </c>
      <c r="B11" s="209">
        <v>1</v>
      </c>
      <c r="C11" s="209">
        <v>33</v>
      </c>
      <c r="D11" s="209">
        <v>2</v>
      </c>
      <c r="E11" s="209">
        <v>92</v>
      </c>
      <c r="F11" s="209">
        <v>6</v>
      </c>
      <c r="G11" s="209">
        <v>0</v>
      </c>
      <c r="H11" s="506">
        <f t="shared" si="0"/>
        <v>134</v>
      </c>
      <c r="I11" s="918">
        <f t="shared" si="1"/>
        <v>7.462686567164179E-3</v>
      </c>
      <c r="J11" s="918">
        <f t="shared" si="2"/>
        <v>0.2462686567164179</v>
      </c>
      <c r="K11" s="918">
        <f t="shared" si="3"/>
        <v>1.4925373134328358E-2</v>
      </c>
      <c r="L11" s="918">
        <f t="shared" si="4"/>
        <v>0.68656716417910446</v>
      </c>
      <c r="M11" s="918">
        <f t="shared" si="5"/>
        <v>4.4776119402985072E-2</v>
      </c>
      <c r="N11" s="919">
        <f t="shared" si="6"/>
        <v>0</v>
      </c>
    </row>
    <row r="12" spans="1:14" s="610" customFormat="1" ht="17.25" customHeight="1">
      <c r="A12" s="310" t="s">
        <v>765</v>
      </c>
      <c r="B12" s="209">
        <v>12</v>
      </c>
      <c r="C12" s="209">
        <v>12</v>
      </c>
      <c r="D12" s="209">
        <v>93</v>
      </c>
      <c r="E12" s="209">
        <v>4</v>
      </c>
      <c r="F12" s="209">
        <v>0</v>
      </c>
      <c r="G12" s="209">
        <v>0</v>
      </c>
      <c r="H12" s="506">
        <f t="shared" si="0"/>
        <v>121</v>
      </c>
      <c r="I12" s="918">
        <f>B12/H12</f>
        <v>9.9173553719008267E-2</v>
      </c>
      <c r="J12" s="918">
        <f>C12/H12</f>
        <v>9.9173553719008267E-2</v>
      </c>
      <c r="K12" s="918">
        <f>D12/H12</f>
        <v>0.76859504132231404</v>
      </c>
      <c r="L12" s="918">
        <f>E12/H12</f>
        <v>3.3057851239669422E-2</v>
      </c>
      <c r="M12" s="918">
        <f>F12/H12</f>
        <v>0</v>
      </c>
      <c r="N12" s="919">
        <f>G12/H12</f>
        <v>0</v>
      </c>
    </row>
    <row r="13" spans="1:14" s="67" customFormat="1" ht="17.25" customHeight="1">
      <c r="A13" s="310" t="s">
        <v>814</v>
      </c>
      <c r="B13" s="209">
        <v>26</v>
      </c>
      <c r="C13" s="209">
        <v>101</v>
      </c>
      <c r="D13" s="209">
        <v>1</v>
      </c>
      <c r="E13" s="209">
        <v>211</v>
      </c>
      <c r="F13" s="209">
        <v>13</v>
      </c>
      <c r="G13" s="209">
        <v>0</v>
      </c>
      <c r="H13" s="506">
        <f t="shared" si="0"/>
        <v>352</v>
      </c>
      <c r="I13" s="918">
        <f>B13/H13</f>
        <v>7.3863636363636367E-2</v>
      </c>
      <c r="J13" s="918">
        <f>C13/H13</f>
        <v>0.28693181818181818</v>
      </c>
      <c r="K13" s="918">
        <f>D13/H13</f>
        <v>2.840909090909091E-3</v>
      </c>
      <c r="L13" s="918">
        <f>E13/H13</f>
        <v>0.59943181818181823</v>
      </c>
      <c r="M13" s="918">
        <f>F13/H13</f>
        <v>3.6931818181818184E-2</v>
      </c>
      <c r="N13" s="919">
        <f>G13/H13</f>
        <v>0</v>
      </c>
    </row>
    <row r="14" spans="1:14" s="610" customFormat="1" ht="17.25" customHeight="1">
      <c r="A14" s="310" t="s">
        <v>869</v>
      </c>
      <c r="B14" s="209">
        <v>54</v>
      </c>
      <c r="C14" s="209">
        <v>182</v>
      </c>
      <c r="D14" s="209">
        <v>3</v>
      </c>
      <c r="E14" s="209">
        <v>431</v>
      </c>
      <c r="F14" s="209">
        <v>31</v>
      </c>
      <c r="G14" s="209">
        <v>0</v>
      </c>
      <c r="H14" s="506">
        <f>SUM(B14:G14)</f>
        <v>701</v>
      </c>
      <c r="I14" s="918">
        <f>B14/H14</f>
        <v>7.7032810271041363E-2</v>
      </c>
      <c r="J14" s="918">
        <f>C14/H14</f>
        <v>0.25962910128388017</v>
      </c>
      <c r="K14" s="918">
        <f>D14/H14</f>
        <v>4.2796005706134095E-3</v>
      </c>
      <c r="L14" s="918">
        <f>E14/H14</f>
        <v>0.61483594864479318</v>
      </c>
      <c r="M14" s="918">
        <f>F14/H14</f>
        <v>4.4222539229671898E-2</v>
      </c>
      <c r="N14" s="919">
        <f>G14/H14</f>
        <v>0</v>
      </c>
    </row>
    <row r="15" spans="1:14" s="610" customFormat="1" ht="17.25" customHeight="1">
      <c r="A15" s="310" t="s">
        <v>1105</v>
      </c>
      <c r="B15" s="209">
        <v>35</v>
      </c>
      <c r="C15" s="209">
        <v>164</v>
      </c>
      <c r="D15" s="209">
        <v>2</v>
      </c>
      <c r="E15" s="209">
        <v>352</v>
      </c>
      <c r="F15" s="209">
        <v>7</v>
      </c>
      <c r="G15" s="209">
        <v>0</v>
      </c>
      <c r="H15" s="506">
        <f>SUM(B15:G15)</f>
        <v>560</v>
      </c>
      <c r="I15" s="918">
        <f>B15/H15</f>
        <v>6.25E-2</v>
      </c>
      <c r="J15" s="918">
        <f>C15/H15</f>
        <v>0.29285714285714287</v>
      </c>
      <c r="K15" s="918">
        <f>D15/H15</f>
        <v>3.5714285714285713E-3</v>
      </c>
      <c r="L15" s="918">
        <f>E15/H15</f>
        <v>0.62857142857142856</v>
      </c>
      <c r="M15" s="918">
        <f>F15/H15</f>
        <v>1.2500000000000001E-2</v>
      </c>
      <c r="N15" s="919">
        <f>G15/H15</f>
        <v>0</v>
      </c>
    </row>
    <row r="16" spans="1:14" s="439" customFormat="1" ht="19.5" customHeight="1">
      <c r="A16" s="314" t="s">
        <v>2</v>
      </c>
      <c r="B16" s="341">
        <f>SUM(B4:B15)</f>
        <v>170</v>
      </c>
      <c r="C16" s="341">
        <f>SUM(C4:C15)</f>
        <v>528</v>
      </c>
      <c r="D16" s="341">
        <f t="shared" ref="D16:G16" si="7">SUM(D4:D15)</f>
        <v>111</v>
      </c>
      <c r="E16" s="341">
        <f t="shared" si="7"/>
        <v>1457</v>
      </c>
      <c r="F16" s="341">
        <f t="shared" si="7"/>
        <v>113</v>
      </c>
      <c r="G16" s="341">
        <f t="shared" si="7"/>
        <v>18</v>
      </c>
      <c r="H16" s="635">
        <f>SUM(H4:H15)</f>
        <v>2397</v>
      </c>
      <c r="I16" s="342">
        <f t="shared" si="1"/>
        <v>7.0921985815602842E-2</v>
      </c>
      <c r="J16" s="342">
        <f t="shared" si="2"/>
        <v>0.22027534418022529</v>
      </c>
      <c r="K16" s="342">
        <f t="shared" si="3"/>
        <v>4.630788485607009E-2</v>
      </c>
      <c r="L16" s="342">
        <f t="shared" si="4"/>
        <v>0.60784313725490191</v>
      </c>
      <c r="M16" s="342">
        <f t="shared" si="5"/>
        <v>4.714226115978306E-2</v>
      </c>
      <c r="N16" s="343">
        <f t="shared" si="6"/>
        <v>7.5093867334167707E-3</v>
      </c>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c r="A19" s="118"/>
      <c r="B19" s="117"/>
      <c r="C19" s="117"/>
      <c r="D19" s="117"/>
      <c r="E19" s="117"/>
      <c r="F19" s="117"/>
      <c r="G19" s="117"/>
    </row>
    <row r="20" spans="1:14" s="67" customFormat="1">
      <c r="A20" s="118"/>
      <c r="B20" s="117"/>
      <c r="C20" s="117"/>
      <c r="D20" s="117"/>
      <c r="E20" s="117"/>
      <c r="F20" s="117"/>
      <c r="G20" s="117"/>
    </row>
    <row r="21" spans="1:14" s="67" customFormat="1"/>
    <row r="22" spans="1:14" s="67" customFormat="1"/>
    <row r="23" spans="1:14" s="67" customFormat="1"/>
    <row r="24" spans="1:14" s="67" customFormat="1"/>
    <row r="25" spans="1:14" s="67" customFormat="1"/>
    <row r="26" spans="1:14" s="67" customFormat="1"/>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N23" sqref="N23"/>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I7" sqref="I7"/>
    </sheetView>
  </sheetViews>
  <sheetFormatPr baseColWidth="10" defaultColWidth="11.42578125" defaultRowHeight="15"/>
  <cols>
    <col min="1" max="1" width="22.28515625" style="382" customWidth="1"/>
    <col min="2" max="2" width="13.140625" style="382" customWidth="1"/>
    <col min="3" max="3" width="16.28515625" style="382" customWidth="1"/>
    <col min="4" max="4" width="16.85546875" style="382" customWidth="1"/>
    <col min="5" max="16384" width="11.42578125" style="382"/>
  </cols>
  <sheetData>
    <row r="1" spans="1:16" ht="72" customHeight="1">
      <c r="A1" s="2549"/>
      <c r="B1" s="2549"/>
      <c r="C1" s="2549"/>
      <c r="D1" s="2549"/>
      <c r="E1" s="2549"/>
      <c r="F1" s="2549"/>
      <c r="G1" s="2549"/>
      <c r="H1" s="2549"/>
      <c r="I1" s="2549"/>
      <c r="J1" s="2549"/>
      <c r="K1" s="2549"/>
      <c r="L1" s="2549"/>
      <c r="M1" s="2549"/>
      <c r="N1" s="2549"/>
    </row>
    <row r="2" spans="1:16" ht="6.75" customHeight="1">
      <c r="A2" s="2550"/>
      <c r="B2" s="2550"/>
      <c r="C2" s="2550"/>
      <c r="D2" s="2550"/>
      <c r="E2" s="2550"/>
    </row>
    <row r="3" spans="1:16" ht="33.75" customHeight="1">
      <c r="A3" s="402" t="s">
        <v>17</v>
      </c>
      <c r="B3" s="403" t="s">
        <v>463</v>
      </c>
      <c r="C3" s="403" t="s">
        <v>464</v>
      </c>
      <c r="D3" s="404" t="s">
        <v>465</v>
      </c>
    </row>
    <row r="4" spans="1:16" ht="14.25" customHeight="1">
      <c r="A4" s="582" t="s">
        <v>466</v>
      </c>
      <c r="B4" s="586">
        <v>107</v>
      </c>
      <c r="C4" s="586">
        <v>15</v>
      </c>
      <c r="D4" s="587">
        <f>C4/B4</f>
        <v>0.14018691588785046</v>
      </c>
      <c r="G4" s="384" t="s">
        <v>131</v>
      </c>
    </row>
    <row r="5" spans="1:16" ht="14.25" customHeight="1">
      <c r="A5" s="582">
        <v>2009</v>
      </c>
      <c r="B5" s="586">
        <v>1018</v>
      </c>
      <c r="C5" s="586">
        <v>673</v>
      </c>
      <c r="D5" s="587">
        <f t="shared" ref="D5:D10" si="0">C5/B5</f>
        <v>0.66110019646365425</v>
      </c>
      <c r="G5" s="583"/>
      <c r="I5" s="384" t="s">
        <v>743</v>
      </c>
    </row>
    <row r="6" spans="1:16" ht="14.25" customHeight="1">
      <c r="A6" s="582" t="s">
        <v>146</v>
      </c>
      <c r="B6" s="586">
        <v>1495</v>
      </c>
      <c r="C6" s="586">
        <v>793</v>
      </c>
      <c r="D6" s="587">
        <f t="shared" si="0"/>
        <v>0.5304347826086957</v>
      </c>
      <c r="H6" s="384" t="s">
        <v>742</v>
      </c>
    </row>
    <row r="7" spans="1:16" ht="14.25" customHeight="1">
      <c r="A7" s="582" t="s">
        <v>170</v>
      </c>
      <c r="B7" s="586">
        <v>2086</v>
      </c>
      <c r="C7" s="586">
        <v>795</v>
      </c>
      <c r="D7" s="587">
        <f t="shared" si="0"/>
        <v>0.38111217641418982</v>
      </c>
    </row>
    <row r="8" spans="1:16" ht="14.25" customHeight="1">
      <c r="A8" s="582" t="s">
        <v>385</v>
      </c>
      <c r="B8" s="586">
        <v>2160</v>
      </c>
      <c r="C8" s="586">
        <v>1877</v>
      </c>
      <c r="D8" s="587">
        <f t="shared" si="0"/>
        <v>0.86898148148148147</v>
      </c>
    </row>
    <row r="9" spans="1:16" ht="14.25" customHeight="1">
      <c r="A9" s="582" t="s">
        <v>419</v>
      </c>
      <c r="B9" s="586">
        <v>1670</v>
      </c>
      <c r="C9" s="586">
        <v>2874</v>
      </c>
      <c r="D9" s="587">
        <f t="shared" si="0"/>
        <v>1.7209580838323353</v>
      </c>
    </row>
    <row r="10" spans="1:16" ht="14.25" customHeight="1">
      <c r="A10" s="582" t="s">
        <v>424</v>
      </c>
      <c r="B10" s="586">
        <v>1558</v>
      </c>
      <c r="C10" s="586">
        <v>1761</v>
      </c>
      <c r="D10" s="587">
        <f t="shared" si="0"/>
        <v>1.1302952503209243</v>
      </c>
    </row>
    <row r="11" spans="1:16" ht="14.25" customHeight="1">
      <c r="A11" s="582">
        <v>2015</v>
      </c>
      <c r="B11" s="586">
        <v>1557</v>
      </c>
      <c r="C11" s="586">
        <v>1301</v>
      </c>
      <c r="D11" s="587">
        <f>C11/B11</f>
        <v>0.83558124598587025</v>
      </c>
    </row>
    <row r="12" spans="1:16" ht="14.25" customHeight="1">
      <c r="A12" s="582">
        <v>2016</v>
      </c>
      <c r="B12" s="586">
        <v>1764</v>
      </c>
      <c r="C12" s="586">
        <v>1033</v>
      </c>
      <c r="D12" s="587">
        <f>C12/B12</f>
        <v>0.58560090702947842</v>
      </c>
    </row>
    <row r="13" spans="1:16" ht="14.25" customHeight="1">
      <c r="A13" s="582" t="s">
        <v>554</v>
      </c>
      <c r="B13" s="586">
        <v>4</v>
      </c>
      <c r="C13" s="586">
        <v>0</v>
      </c>
      <c r="D13" s="587">
        <f>C13/B13</f>
        <v>0</v>
      </c>
    </row>
    <row r="14" spans="1:16">
      <c r="A14" s="402" t="s">
        <v>2</v>
      </c>
      <c r="B14" s="584">
        <f>SUM(B4:B13)</f>
        <v>13419</v>
      </c>
      <c r="C14" s="584">
        <f>SUM(C4:C13)</f>
        <v>11122</v>
      </c>
      <c r="D14" s="585">
        <f>C14/B14</f>
        <v>0.82882480065578656</v>
      </c>
      <c r="O14" s="383"/>
      <c r="P14" s="383"/>
    </row>
    <row r="16" spans="1:16">
      <c r="O16" s="383"/>
    </row>
    <row r="17" spans="15:21">
      <c r="O17" s="383"/>
    </row>
    <row r="19" spans="15:21">
      <c r="P19" s="384"/>
      <c r="Q19" s="384"/>
      <c r="R19" s="384"/>
    </row>
    <row r="20" spans="15:21">
      <c r="P20" s="384"/>
      <c r="T20" s="385"/>
      <c r="U20" s="386"/>
    </row>
    <row r="21" spans="15:21">
      <c r="P21" s="384"/>
      <c r="T21" s="385"/>
      <c r="U21" s="386"/>
    </row>
    <row r="22" spans="15:21">
      <c r="T22" s="385"/>
      <c r="U22" s="386"/>
    </row>
    <row r="23" spans="15:21">
      <c r="T23" s="385"/>
      <c r="U23" s="386"/>
    </row>
    <row r="24" spans="15:21">
      <c r="T24" s="385"/>
      <c r="U24" s="386"/>
    </row>
    <row r="25" spans="15:21">
      <c r="T25" s="385"/>
      <c r="U25" s="386"/>
    </row>
    <row r="26" spans="15:21">
      <c r="T26" s="385"/>
      <c r="U26" s="386"/>
    </row>
    <row r="27" spans="15:21">
      <c r="T27" s="385"/>
      <c r="U27" s="386"/>
    </row>
    <row r="28" spans="15:21">
      <c r="U28" s="386"/>
    </row>
    <row r="31" spans="15:21">
      <c r="Q31" s="384"/>
    </row>
  </sheetData>
  <mergeCells count="2">
    <mergeCell ref="A1:N1"/>
    <mergeCell ref="A2:E2"/>
  </mergeCells>
  <pageMargins left="0.7" right="0.7" top="0.75" bottom="0.75" header="0.3" footer="0.3"/>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L10" sqref="L10"/>
    </sheetView>
  </sheetViews>
  <sheetFormatPr baseColWidth="10" defaultColWidth="11.42578125" defaultRowHeight="15"/>
  <cols>
    <col min="1" max="1" width="30" style="387" customWidth="1"/>
    <col min="2" max="2" width="17.85546875" style="387" customWidth="1"/>
    <col min="3" max="3" width="22.5703125" style="387" customWidth="1"/>
    <col min="4" max="4" width="21.140625" style="387" customWidth="1"/>
    <col min="5" max="5" width="22.85546875" style="387" customWidth="1"/>
    <col min="6" max="7" width="11.42578125" style="387"/>
    <col min="8" max="9" width="20" style="387" customWidth="1"/>
    <col min="10" max="12" width="19.5703125" style="387" customWidth="1"/>
    <col min="13" max="13" width="8.85546875" style="387" customWidth="1"/>
    <col min="14" max="16384" width="11.42578125" style="387"/>
  </cols>
  <sheetData>
    <row r="1" spans="1:13" ht="93.75" customHeight="1">
      <c r="A1" s="2551"/>
      <c r="B1" s="2551"/>
      <c r="C1" s="2551"/>
      <c r="D1" s="2551"/>
      <c r="E1" s="2551"/>
      <c r="F1" s="2551"/>
      <c r="G1" s="2551"/>
      <c r="H1" s="2551"/>
      <c r="I1" s="2551"/>
      <c r="J1" s="2551"/>
      <c r="K1" s="2551"/>
      <c r="L1" s="2551"/>
      <c r="M1" s="2551"/>
    </row>
    <row r="2" spans="1:13" ht="7.5" customHeight="1"/>
    <row r="3" spans="1:13" ht="30.75" customHeight="1">
      <c r="A3" s="2552" t="s">
        <v>467</v>
      </c>
      <c r="B3" s="2553"/>
      <c r="C3" s="2553"/>
      <c r="D3" s="2553"/>
      <c r="E3" s="2554"/>
    </row>
    <row r="4" spans="1:13" ht="48" customHeight="1">
      <c r="A4" s="392" t="s">
        <v>0</v>
      </c>
      <c r="B4" s="393" t="s">
        <v>395</v>
      </c>
      <c r="C4" s="394" t="s">
        <v>468</v>
      </c>
      <c r="D4" s="394" t="s">
        <v>469</v>
      </c>
      <c r="E4" s="392" t="s">
        <v>2</v>
      </c>
    </row>
    <row r="5" spans="1:13" ht="21">
      <c r="A5" s="395" t="s">
        <v>555</v>
      </c>
      <c r="B5" s="405">
        <v>81</v>
      </c>
      <c r="C5" s="406">
        <v>13</v>
      </c>
      <c r="D5" s="406"/>
      <c r="E5" s="640">
        <f>SUM(B5:D5)</f>
        <v>94</v>
      </c>
    </row>
    <row r="6" spans="1:13" ht="21">
      <c r="A6" s="396">
        <v>2010</v>
      </c>
      <c r="B6" s="407">
        <v>61</v>
      </c>
      <c r="C6" s="391">
        <v>25</v>
      </c>
      <c r="D6" s="391"/>
      <c r="E6" s="468">
        <f t="shared" ref="E6:E13" si="0">SUM(B6:D6)</f>
        <v>86</v>
      </c>
    </row>
    <row r="7" spans="1:13" ht="21">
      <c r="A7" s="396">
        <v>2011</v>
      </c>
      <c r="B7" s="407">
        <v>78</v>
      </c>
      <c r="C7" s="391">
        <v>45</v>
      </c>
      <c r="D7" s="391"/>
      <c r="E7" s="468">
        <f t="shared" si="0"/>
        <v>123</v>
      </c>
    </row>
    <row r="8" spans="1:13" ht="21">
      <c r="A8" s="396">
        <v>2012</v>
      </c>
      <c r="B8" s="407">
        <v>313</v>
      </c>
      <c r="C8" s="391">
        <v>186</v>
      </c>
      <c r="D8" s="391">
        <v>60</v>
      </c>
      <c r="E8" s="468">
        <f t="shared" si="0"/>
        <v>559</v>
      </c>
    </row>
    <row r="9" spans="1:13" ht="21">
      <c r="A9" s="396">
        <v>2013</v>
      </c>
      <c r="B9" s="407">
        <v>529</v>
      </c>
      <c r="C9" s="391">
        <v>218</v>
      </c>
      <c r="D9" s="391">
        <v>21</v>
      </c>
      <c r="E9" s="468">
        <f t="shared" si="0"/>
        <v>768</v>
      </c>
    </row>
    <row r="10" spans="1:13" ht="21">
      <c r="A10" s="396">
        <v>2014</v>
      </c>
      <c r="B10" s="407">
        <v>294</v>
      </c>
      <c r="C10" s="391">
        <v>100</v>
      </c>
      <c r="D10" s="391"/>
      <c r="E10" s="468">
        <f t="shared" si="0"/>
        <v>394</v>
      </c>
    </row>
    <row r="11" spans="1:13" ht="21">
      <c r="A11" s="396">
        <v>2015</v>
      </c>
      <c r="B11" s="407">
        <v>266</v>
      </c>
      <c r="C11" s="391">
        <v>68</v>
      </c>
      <c r="D11" s="391">
        <v>2</v>
      </c>
      <c r="E11" s="468">
        <f t="shared" si="0"/>
        <v>336</v>
      </c>
    </row>
    <row r="12" spans="1:13" ht="21">
      <c r="A12" s="396">
        <v>2016</v>
      </c>
      <c r="B12" s="407">
        <v>220</v>
      </c>
      <c r="C12" s="391">
        <f>30+44</f>
        <v>74</v>
      </c>
      <c r="D12" s="920">
        <v>0</v>
      </c>
      <c r="E12" s="468">
        <f>SUM(B12:D12)</f>
        <v>294</v>
      </c>
    </row>
    <row r="13" spans="1:13" ht="21">
      <c r="A13" s="396" t="s">
        <v>470</v>
      </c>
      <c r="B13" s="407">
        <v>5</v>
      </c>
      <c r="C13" s="391"/>
      <c r="D13" s="391">
        <v>2</v>
      </c>
      <c r="E13" s="468">
        <f t="shared" si="0"/>
        <v>7</v>
      </c>
    </row>
    <row r="14" spans="1:13" ht="21">
      <c r="A14" s="510" t="s">
        <v>2</v>
      </c>
      <c r="B14" s="511">
        <f>SUM(B5:B13)</f>
        <v>1847</v>
      </c>
      <c r="C14" s="512">
        <f>SUM(C5:C13)</f>
        <v>729</v>
      </c>
      <c r="D14" s="512">
        <f>SUM(D5:D13)</f>
        <v>85</v>
      </c>
      <c r="E14" s="513">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90" customWidth="1"/>
    <col min="2" max="2" width="20.140625" style="390" customWidth="1"/>
    <col min="3" max="10" width="10.5703125" style="390" customWidth="1"/>
    <col min="11" max="11" width="13.85546875" style="390" customWidth="1"/>
    <col min="12" max="12" width="8.42578125" style="390" customWidth="1"/>
    <col min="13" max="13" width="0.28515625" style="390" customWidth="1"/>
    <col min="14" max="16384" width="11.42578125" style="390"/>
  </cols>
  <sheetData>
    <row r="1" spans="1:16" s="388" customFormat="1" ht="57.75" customHeight="1">
      <c r="A1" s="2555"/>
      <c r="B1" s="2556"/>
      <c r="C1" s="2556"/>
      <c r="D1" s="2556"/>
      <c r="E1" s="2556"/>
      <c r="F1" s="2556"/>
      <c r="G1" s="2556"/>
      <c r="H1" s="2556"/>
      <c r="I1" s="2556"/>
      <c r="J1" s="2556"/>
      <c r="K1" s="2556"/>
      <c r="L1" s="2557"/>
    </row>
    <row r="2" spans="1:16" s="388" customFormat="1" ht="3" customHeight="1"/>
    <row r="3" spans="1:16" s="389" customFormat="1" ht="29.25" customHeight="1">
      <c r="A3" s="397" t="s">
        <v>471</v>
      </c>
      <c r="B3" s="401" t="s">
        <v>472</v>
      </c>
      <c r="C3" s="399">
        <v>2009</v>
      </c>
      <c r="D3" s="399">
        <v>2010</v>
      </c>
      <c r="E3" s="399">
        <v>2011</v>
      </c>
      <c r="F3" s="399">
        <v>2012</v>
      </c>
      <c r="G3" s="399">
        <v>2013</v>
      </c>
      <c r="H3" s="400" t="s">
        <v>424</v>
      </c>
      <c r="I3" s="400" t="s">
        <v>691</v>
      </c>
      <c r="J3" s="400" t="s">
        <v>745</v>
      </c>
      <c r="K3" s="400" t="s">
        <v>473</v>
      </c>
      <c r="L3" s="398" t="s">
        <v>2</v>
      </c>
      <c r="O3" s="477"/>
    </row>
    <row r="4" spans="1:16" s="1023" customFormat="1" ht="14.25" customHeight="1">
      <c r="A4" s="2558" t="s">
        <v>499</v>
      </c>
      <c r="B4" s="1020" t="s">
        <v>474</v>
      </c>
      <c r="C4" s="1021">
        <v>81</v>
      </c>
      <c r="D4" s="1021">
        <v>53</v>
      </c>
      <c r="E4" s="1021">
        <v>66</v>
      </c>
      <c r="F4" s="1021">
        <v>270</v>
      </c>
      <c r="G4" s="1021">
        <v>474</v>
      </c>
      <c r="H4" s="1021">
        <v>280</v>
      </c>
      <c r="I4" s="1021">
        <v>247</v>
      </c>
      <c r="J4" s="1021">
        <v>220</v>
      </c>
      <c r="K4" s="1021">
        <v>5</v>
      </c>
      <c r="L4" s="1022">
        <f t="shared" ref="L4:L9" si="0">SUM(C4:K4)</f>
        <v>1696</v>
      </c>
    </row>
    <row r="5" spans="1:16" s="1023" customFormat="1" ht="14.25" customHeight="1">
      <c r="A5" s="2558"/>
      <c r="B5" s="1024" t="s">
        <v>475</v>
      </c>
      <c r="C5" s="1021">
        <v>13</v>
      </c>
      <c r="D5" s="1021">
        <v>25</v>
      </c>
      <c r="E5" s="1021">
        <v>45</v>
      </c>
      <c r="F5" s="1021">
        <v>181</v>
      </c>
      <c r="G5" s="1021">
        <v>217</v>
      </c>
      <c r="H5" s="1021">
        <v>100</v>
      </c>
      <c r="I5" s="1021">
        <v>68</v>
      </c>
      <c r="J5" s="1021">
        <v>44</v>
      </c>
      <c r="K5" s="1021">
        <v>0</v>
      </c>
      <c r="L5" s="1022">
        <f t="shared" si="0"/>
        <v>693</v>
      </c>
      <c r="N5" s="1025"/>
    </row>
    <row r="6" spans="1:16" s="1023" customFormat="1" ht="14.25" customHeight="1">
      <c r="A6" s="2558"/>
      <c r="B6" s="1026" t="s">
        <v>469</v>
      </c>
      <c r="C6" s="1021">
        <v>0</v>
      </c>
      <c r="D6" s="1021">
        <v>0</v>
      </c>
      <c r="E6" s="1021">
        <v>0</v>
      </c>
      <c r="F6" s="1021">
        <v>59</v>
      </c>
      <c r="G6" s="1021">
        <v>18</v>
      </c>
      <c r="H6" s="1021">
        <v>0</v>
      </c>
      <c r="I6" s="1021">
        <v>2</v>
      </c>
      <c r="J6" s="1021">
        <v>0</v>
      </c>
      <c r="K6" s="1021">
        <v>2</v>
      </c>
      <c r="L6" s="1022">
        <f t="shared" si="0"/>
        <v>81</v>
      </c>
    </row>
    <row r="7" spans="1:16" s="1023" customFormat="1" ht="14.25" customHeight="1">
      <c r="A7" s="2558" t="s">
        <v>476</v>
      </c>
      <c r="B7" s="1020" t="s">
        <v>474</v>
      </c>
      <c r="C7" s="1021">
        <v>0</v>
      </c>
      <c r="D7" s="1021">
        <v>8</v>
      </c>
      <c r="E7" s="1021">
        <v>12</v>
      </c>
      <c r="F7" s="1021">
        <v>43</v>
      </c>
      <c r="G7" s="1021">
        <v>55</v>
      </c>
      <c r="H7" s="1021">
        <v>14</v>
      </c>
      <c r="I7" s="1021">
        <v>19</v>
      </c>
      <c r="J7" s="1021">
        <v>30</v>
      </c>
      <c r="K7" s="1021">
        <v>0</v>
      </c>
      <c r="L7" s="1022">
        <f t="shared" si="0"/>
        <v>181</v>
      </c>
    </row>
    <row r="8" spans="1:16" s="1023" customFormat="1" ht="14.25" customHeight="1">
      <c r="A8" s="2558"/>
      <c r="B8" s="1024" t="s">
        <v>475</v>
      </c>
      <c r="C8" s="1021">
        <v>0</v>
      </c>
      <c r="D8" s="1021">
        <v>0</v>
      </c>
      <c r="E8" s="1021">
        <v>0</v>
      </c>
      <c r="F8" s="1021">
        <v>5</v>
      </c>
      <c r="G8" s="1021">
        <v>1</v>
      </c>
      <c r="H8" s="1021">
        <v>0</v>
      </c>
      <c r="I8" s="1021">
        <v>0</v>
      </c>
      <c r="J8" s="1021">
        <v>0</v>
      </c>
      <c r="K8" s="1021">
        <v>0</v>
      </c>
      <c r="L8" s="1022">
        <f t="shared" si="0"/>
        <v>6</v>
      </c>
    </row>
    <row r="9" spans="1:16" s="1023" customFormat="1" ht="14.25" customHeight="1">
      <c r="A9" s="2558"/>
      <c r="B9" s="1026" t="s">
        <v>469</v>
      </c>
      <c r="C9" s="1021">
        <v>0</v>
      </c>
      <c r="D9" s="1021">
        <v>0</v>
      </c>
      <c r="E9" s="1021">
        <v>0</v>
      </c>
      <c r="F9" s="1021">
        <v>1</v>
      </c>
      <c r="G9" s="1021">
        <v>3</v>
      </c>
      <c r="H9" s="1021">
        <v>0</v>
      </c>
      <c r="I9" s="1021">
        <v>0</v>
      </c>
      <c r="J9" s="1021">
        <v>0</v>
      </c>
      <c r="K9" s="1021">
        <v>0</v>
      </c>
      <c r="L9" s="1022">
        <f t="shared" si="0"/>
        <v>4</v>
      </c>
    </row>
    <row r="10" spans="1:16">
      <c r="A10" s="2559" t="s">
        <v>2</v>
      </c>
      <c r="B10" s="2560"/>
      <c r="C10" s="564">
        <f>SUM(C4:C9)</f>
        <v>94</v>
      </c>
      <c r="D10" s="565">
        <f t="shared" ref="D10:K10" si="1">SUM(D4:D9)</f>
        <v>86</v>
      </c>
      <c r="E10" s="565">
        <f t="shared" si="1"/>
        <v>123</v>
      </c>
      <c r="F10" s="565">
        <f t="shared" si="1"/>
        <v>559</v>
      </c>
      <c r="G10" s="565">
        <f t="shared" si="1"/>
        <v>768</v>
      </c>
      <c r="H10" s="565">
        <f t="shared" si="1"/>
        <v>394</v>
      </c>
      <c r="I10" s="565">
        <f>SUM(I4:I9)</f>
        <v>336</v>
      </c>
      <c r="J10" s="565">
        <f>SUM(J4:J9)</f>
        <v>294</v>
      </c>
      <c r="K10" s="565">
        <f t="shared" si="1"/>
        <v>7</v>
      </c>
      <c r="L10" s="566">
        <f>SUM(L4:L9)</f>
        <v>2661</v>
      </c>
      <c r="M10" s="67"/>
      <c r="N10" s="588"/>
      <c r="O10" s="67"/>
      <c r="P10" s="67"/>
    </row>
    <row r="11" spans="1:16">
      <c r="A11" s="390" t="s">
        <v>477</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N22" sqref="N22"/>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9" width="14.7109375" style="67" customWidth="1"/>
    <col min="10" max="16384" width="11.42578125" style="67"/>
  </cols>
  <sheetData>
    <row r="2" ht="15" customHeight="1"/>
    <row r="3" ht="15" customHeight="1"/>
    <row r="39" spans="6:6">
      <c r="F39" s="120"/>
    </row>
  </sheetData>
  <pageMargins left="0.70866141732283472" right="0.70866141732283472" top="0.74803149606299213" bottom="0.74803149606299213" header="0.31496062992125984" footer="0.31496062992125984"/>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28" sqref="N28"/>
    </sheetView>
  </sheetViews>
  <sheetFormatPr baseColWidth="10" defaultColWidth="11.42578125" defaultRowHeight="15"/>
  <cols>
    <col min="1" max="1" width="31.42578125" style="382" customWidth="1"/>
    <col min="2" max="2" width="21.7109375" style="855" customWidth="1"/>
    <col min="3" max="3" width="16.5703125" style="382" customWidth="1"/>
    <col min="4" max="9" width="19.85546875" style="382" customWidth="1"/>
    <col min="10" max="10" width="18.5703125" style="382" customWidth="1"/>
    <col min="11" max="16384" width="11.42578125" style="382"/>
  </cols>
  <sheetData>
    <row r="1" spans="1:10" ht="102" customHeight="1">
      <c r="A1" s="2549"/>
      <c r="B1" s="2549"/>
      <c r="C1" s="2549"/>
      <c r="D1" s="2549"/>
      <c r="E1" s="2549"/>
      <c r="F1" s="2549"/>
      <c r="G1" s="2549"/>
      <c r="H1" s="2549"/>
      <c r="I1" s="2549"/>
      <c r="J1" s="2549"/>
    </row>
    <row r="2" spans="1:10" s="855" customFormat="1" ht="23.25" customHeight="1">
      <c r="A2" s="657" t="s">
        <v>696</v>
      </c>
      <c r="B2" s="1920" t="s">
        <v>1076</v>
      </c>
      <c r="C2" s="1580" t="s">
        <v>14</v>
      </c>
      <c r="D2" s="680"/>
      <c r="E2" s="680"/>
      <c r="F2" s="680"/>
      <c r="G2" s="680"/>
      <c r="H2" s="680"/>
      <c r="I2" s="680"/>
      <c r="J2" s="680"/>
    </row>
    <row r="3" spans="1:10" s="678" customFormat="1" ht="18.75" customHeight="1">
      <c r="A3" s="658" t="s">
        <v>689</v>
      </c>
      <c r="B3" s="1353">
        <v>370</v>
      </c>
      <c r="C3" s="1586">
        <f>+B3/$B$6</f>
        <v>0.81140350877192979</v>
      </c>
      <c r="D3" s="680"/>
      <c r="E3" s="680"/>
      <c r="F3" s="680"/>
      <c r="G3" s="680"/>
      <c r="H3" s="1185"/>
      <c r="I3" s="1185"/>
      <c r="J3" s="1185"/>
    </row>
    <row r="4" spans="1:10" s="678" customFormat="1" ht="18.75" customHeight="1">
      <c r="A4" s="658" t="s">
        <v>690</v>
      </c>
      <c r="B4" s="1353">
        <v>1</v>
      </c>
      <c r="C4" s="1586">
        <f>+B4/$B$6</f>
        <v>2.1929824561403508E-3</v>
      </c>
      <c r="D4" s="680"/>
      <c r="E4" s="680"/>
      <c r="F4" s="680"/>
      <c r="G4" s="680"/>
      <c r="H4" s="1185"/>
      <c r="I4" s="1185"/>
      <c r="J4" s="1185"/>
    </row>
    <row r="5" spans="1:10" s="678" customFormat="1" ht="18.75" customHeight="1">
      <c r="A5" s="658" t="s">
        <v>697</v>
      </c>
      <c r="B5" s="1353">
        <v>85</v>
      </c>
      <c r="C5" s="1586">
        <f>+B5/$B$6</f>
        <v>0.18640350877192982</v>
      </c>
      <c r="D5" s="680"/>
      <c r="E5" s="680"/>
      <c r="F5" s="680"/>
      <c r="G5" s="680"/>
      <c r="H5" s="1185"/>
      <c r="I5" s="1185"/>
      <c r="J5" s="1185"/>
    </row>
    <row r="6" spans="1:10" ht="21.75" customHeight="1">
      <c r="A6" s="657" t="s">
        <v>2</v>
      </c>
      <c r="B6" s="1354">
        <f>SUM(B3:B5)</f>
        <v>456</v>
      </c>
      <c r="C6" s="1183">
        <f>SUM(C3:C5)</f>
        <v>0.99999999999999989</v>
      </c>
      <c r="D6" s="680"/>
      <c r="E6" s="680"/>
      <c r="F6" s="680"/>
      <c r="G6" s="680"/>
      <c r="H6" s="681"/>
      <c r="I6" s="681"/>
    </row>
    <row r="7" spans="1:10" s="678" customFormat="1" ht="21" customHeight="1">
      <c r="A7" s="1442" t="s">
        <v>813</v>
      </c>
      <c r="B7" s="1184"/>
      <c r="D7" s="680"/>
      <c r="E7" s="680"/>
      <c r="F7" s="680"/>
      <c r="G7" s="680"/>
    </row>
    <row r="8" spans="1:10">
      <c r="B8" s="382"/>
      <c r="D8" s="595"/>
      <c r="E8" s="595"/>
      <c r="F8" s="595"/>
      <c r="G8" s="595"/>
      <c r="H8" s="595"/>
      <c r="I8" s="595"/>
      <c r="J8" s="678"/>
    </row>
  </sheetData>
  <mergeCells count="1">
    <mergeCell ref="A1:J1"/>
  </mergeCells>
  <pageMargins left="0.7" right="0.7" top="0.75" bottom="0.75" header="0.3" footer="0.3"/>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T1048576"/>
    </sheetView>
  </sheetViews>
  <sheetFormatPr baseColWidth="10" defaultColWidth="11.42578125" defaultRowHeight="15"/>
  <cols>
    <col min="1" max="1" width="51.5703125" style="382" customWidth="1"/>
    <col min="2" max="2" width="21.7109375" style="382" customWidth="1"/>
    <col min="3" max="9" width="16.85546875" style="382" customWidth="1"/>
    <col min="10" max="10" width="16.5703125" style="382" customWidth="1"/>
    <col min="11" max="16384" width="11.42578125" style="382"/>
  </cols>
  <sheetData>
    <row r="1" spans="1:10" ht="96.75" customHeight="1">
      <c r="A1" s="2549"/>
      <c r="B1" s="2549"/>
      <c r="C1" s="2549"/>
      <c r="D1" s="2549"/>
      <c r="E1" s="2549"/>
      <c r="F1" s="2549"/>
      <c r="G1" s="2549"/>
      <c r="H1" s="2549"/>
      <c r="I1" s="2549"/>
      <c r="J1" s="2549"/>
    </row>
    <row r="2" spans="1:10" ht="16.5" customHeight="1">
      <c r="A2" s="2550"/>
      <c r="B2" s="2550"/>
      <c r="C2" s="2550"/>
      <c r="D2" s="1441"/>
      <c r="E2" s="1441"/>
      <c r="F2" s="1441"/>
      <c r="G2" s="1441"/>
      <c r="H2" s="1441"/>
      <c r="I2" s="1441"/>
      <c r="J2" s="1440"/>
    </row>
    <row r="3" spans="1:10" ht="33" customHeight="1">
      <c r="A3" s="1578" t="s">
        <v>695</v>
      </c>
      <c r="B3" s="1579" t="s">
        <v>1076</v>
      </c>
      <c r="C3" s="1580" t="s">
        <v>14</v>
      </c>
      <c r="D3" s="1458"/>
      <c r="E3" s="1458"/>
      <c r="F3" s="1458"/>
      <c r="G3" s="1458"/>
      <c r="H3" s="1458"/>
      <c r="I3" s="1458"/>
      <c r="J3" s="1440"/>
    </row>
    <row r="4" spans="1:10" ht="21">
      <c r="A4" s="1581" t="s">
        <v>871</v>
      </c>
      <c r="B4" s="1582">
        <v>77</v>
      </c>
      <c r="C4" s="1583">
        <f t="shared" ref="C4:C10" si="0">+B4/$B$10</f>
        <v>0.16885964912280702</v>
      </c>
      <c r="D4" s="487"/>
      <c r="E4" s="487"/>
      <c r="F4" s="487"/>
      <c r="G4" s="487"/>
      <c r="H4" s="487"/>
      <c r="I4" s="487"/>
      <c r="J4" s="1440"/>
    </row>
    <row r="5" spans="1:10" ht="21">
      <c r="A5" s="1581" t="s">
        <v>872</v>
      </c>
      <c r="B5" s="1582">
        <v>35</v>
      </c>
      <c r="C5" s="1583">
        <f t="shared" si="0"/>
        <v>7.6754385964912283E-2</v>
      </c>
      <c r="D5" s="487"/>
      <c r="E5" s="487"/>
      <c r="F5" s="487"/>
      <c r="G5" s="487"/>
      <c r="H5" s="487"/>
      <c r="I5" s="487"/>
      <c r="J5" s="1440"/>
    </row>
    <row r="6" spans="1:10" ht="21">
      <c r="A6" s="1581" t="s">
        <v>873</v>
      </c>
      <c r="B6" s="1582">
        <v>29</v>
      </c>
      <c r="C6" s="1583">
        <f t="shared" si="0"/>
        <v>6.3596491228070179E-2</v>
      </c>
      <c r="D6" s="487"/>
      <c r="E6" s="487"/>
      <c r="F6" s="487"/>
      <c r="G6" s="487"/>
      <c r="H6" s="487"/>
      <c r="I6" s="487"/>
      <c r="J6" s="1440"/>
    </row>
    <row r="7" spans="1:10" ht="21">
      <c r="A7" s="1581" t="s">
        <v>694</v>
      </c>
      <c r="B7" s="1582">
        <v>157</v>
      </c>
      <c r="C7" s="1583">
        <f t="shared" si="0"/>
        <v>0.3442982456140351</v>
      </c>
      <c r="D7" s="487"/>
      <c r="E7" s="487"/>
      <c r="F7" s="487"/>
      <c r="G7" s="487"/>
      <c r="H7" s="487"/>
      <c r="I7" s="487"/>
      <c r="J7" s="1440"/>
    </row>
    <row r="8" spans="1:10" ht="21">
      <c r="A8" s="1581" t="s">
        <v>693</v>
      </c>
      <c r="B8" s="1582">
        <v>156</v>
      </c>
      <c r="C8" s="1583">
        <f t="shared" si="0"/>
        <v>0.34210526315789475</v>
      </c>
      <c r="D8" s="487"/>
      <c r="E8" s="487"/>
      <c r="F8" s="487"/>
      <c r="G8" s="487"/>
      <c r="H8" s="487"/>
      <c r="I8" s="487"/>
      <c r="J8" s="1440"/>
    </row>
    <row r="9" spans="1:10" ht="21">
      <c r="A9" s="1581" t="s">
        <v>692</v>
      </c>
      <c r="B9" s="1582">
        <v>2</v>
      </c>
      <c r="C9" s="1583">
        <f t="shared" si="0"/>
        <v>4.3859649122807015E-3</v>
      </c>
      <c r="D9" s="487"/>
      <c r="E9" s="1459"/>
      <c r="F9" s="1459"/>
      <c r="G9" s="1459"/>
      <c r="H9" s="1459"/>
      <c r="I9" s="1459"/>
      <c r="J9" s="1440"/>
    </row>
    <row r="10" spans="1:10" ht="21">
      <c r="A10" s="1578" t="s">
        <v>2</v>
      </c>
      <c r="B10" s="1584">
        <f>SUM(B4:B9)</f>
        <v>456</v>
      </c>
      <c r="C10" s="1585">
        <f t="shared" si="0"/>
        <v>1</v>
      </c>
      <c r="D10" s="1459"/>
      <c r="J10" s="1440"/>
    </row>
    <row r="11" spans="1:10" ht="21">
      <c r="A11" s="2561" t="s">
        <v>716</v>
      </c>
      <c r="B11" s="2561"/>
      <c r="C11" s="2561"/>
      <c r="J11" s="1440"/>
    </row>
    <row r="12" spans="1:10">
      <c r="E12" s="856"/>
      <c r="F12" s="856"/>
      <c r="G12" s="856"/>
      <c r="H12" s="856"/>
      <c r="I12" s="856"/>
    </row>
    <row r="13" spans="1:10">
      <c r="C13" s="856"/>
      <c r="D13" s="856"/>
    </row>
    <row r="16" spans="1:10">
      <c r="B16" s="855"/>
    </row>
    <row r="17" spans="2:2">
      <c r="B17" s="855"/>
    </row>
    <row r="18" spans="2:2">
      <c r="B18" s="855"/>
    </row>
    <row r="19" spans="2:2">
      <c r="B19" s="855"/>
    </row>
  </sheetData>
  <mergeCells count="3">
    <mergeCell ref="A1:J1"/>
    <mergeCell ref="A2:C2"/>
    <mergeCell ref="A11:C11"/>
  </mergeCells>
  <pageMargins left="0.7" right="0.7" top="0.75" bottom="0.75" header="0.3" footer="0.3"/>
  <pageSetup scale="5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Q1048576"/>
    </sheetView>
  </sheetViews>
  <sheetFormatPr baseColWidth="10" defaultColWidth="11.42578125" defaultRowHeight="15"/>
  <cols>
    <col min="1" max="1" width="15.5703125" style="382" customWidth="1"/>
    <col min="2" max="6" width="14.7109375" style="382" customWidth="1"/>
    <col min="7" max="7" width="18.140625" style="382" customWidth="1"/>
    <col min="8" max="8" width="11.140625" style="382" customWidth="1"/>
    <col min="9" max="16384" width="11.42578125" style="382"/>
  </cols>
  <sheetData>
    <row r="1" spans="1:8" ht="72" customHeight="1">
      <c r="A1" s="2549"/>
      <c r="B1" s="2549"/>
      <c r="C1" s="2549"/>
      <c r="D1" s="2549"/>
      <c r="E1" s="2549"/>
      <c r="F1" s="2549"/>
      <c r="G1" s="2549"/>
      <c r="H1" s="2549"/>
    </row>
    <row r="2" spans="1:8" ht="8.25" customHeight="1">
      <c r="A2" s="1462"/>
      <c r="B2" s="1462"/>
      <c r="C2" s="1462"/>
      <c r="D2" s="1462"/>
      <c r="E2" s="1462"/>
      <c r="F2" s="1462"/>
      <c r="G2" s="1462"/>
    </row>
    <row r="3" spans="1:8">
      <c r="A3" s="1355" t="s">
        <v>833</v>
      </c>
      <c r="B3" s="1921">
        <v>44105</v>
      </c>
      <c r="C3" s="402" t="s">
        <v>14</v>
      </c>
      <c r="D3" s="1462"/>
      <c r="E3" s="1462"/>
      <c r="F3" s="1462"/>
      <c r="G3" s="1462"/>
    </row>
    <row r="4" spans="1:8" ht="17.25" customHeight="1">
      <c r="A4" s="582" t="s">
        <v>831</v>
      </c>
      <c r="B4" s="1356">
        <v>177</v>
      </c>
      <c r="C4" s="1461">
        <f>+B4/$B$7</f>
        <v>0.38815789473684209</v>
      </c>
      <c r="D4" s="1462"/>
      <c r="E4" s="1462"/>
      <c r="F4" s="1462"/>
      <c r="G4" s="1462"/>
    </row>
    <row r="5" spans="1:8" ht="17.25" customHeight="1">
      <c r="A5" s="582" t="s">
        <v>832</v>
      </c>
      <c r="B5" s="1356">
        <v>217</v>
      </c>
      <c r="C5" s="1461">
        <f>+B5/$B$7</f>
        <v>0.47587719298245612</v>
      </c>
      <c r="D5" s="1462"/>
      <c r="E5" s="1462"/>
      <c r="F5" s="1462"/>
      <c r="G5" s="1462"/>
    </row>
    <row r="6" spans="1:8" ht="17.25" customHeight="1">
      <c r="A6" s="582" t="s">
        <v>883</v>
      </c>
      <c r="B6" s="1356">
        <v>62</v>
      </c>
      <c r="C6" s="1461">
        <f>+B6/$B$7</f>
        <v>0.13596491228070176</v>
      </c>
      <c r="D6" s="1462"/>
      <c r="E6" s="1462"/>
      <c r="F6" s="1462"/>
      <c r="G6" s="1462"/>
    </row>
    <row r="7" spans="1:8" ht="17.25" customHeight="1">
      <c r="A7" s="1357" t="s">
        <v>2</v>
      </c>
      <c r="B7" s="1358">
        <f>SUM(B4:B6)</f>
        <v>456</v>
      </c>
      <c r="C7" s="1460">
        <f>SUM(C4:C6)</f>
        <v>0.99999999999999989</v>
      </c>
      <c r="D7" s="1462"/>
      <c r="E7" s="1462"/>
      <c r="F7" s="1462"/>
      <c r="G7" s="1462"/>
    </row>
    <row r="8" spans="1:8" s="1576" customFormat="1" ht="12.75">
      <c r="A8" s="1576" t="s">
        <v>882</v>
      </c>
      <c r="H8" s="1577"/>
    </row>
    <row r="9" spans="1:8" ht="19.5" customHeight="1">
      <c r="H9" s="383"/>
    </row>
    <row r="10" spans="1:8">
      <c r="A10" s="1205"/>
      <c r="B10" s="1205"/>
      <c r="C10" s="1205"/>
      <c r="D10" s="1205"/>
      <c r="E10" s="1205"/>
      <c r="F10" s="1205"/>
      <c r="G10" s="1205"/>
      <c r="H10" s="383"/>
    </row>
    <row r="11" spans="1:8">
      <c r="A11" s="1205"/>
      <c r="B11" s="1205"/>
      <c r="C11" s="1205"/>
      <c r="D11" s="1205"/>
      <c r="E11" s="1205"/>
      <c r="F11" s="1205"/>
      <c r="G11" s="1205"/>
      <c r="H11" s="383"/>
    </row>
  </sheetData>
  <mergeCells count="1">
    <mergeCell ref="A1:H1"/>
  </mergeCells>
  <pageMargins left="0.7" right="0.7" top="0.75" bottom="0.75" header="0.3" footer="0.3"/>
  <pageSetup fitToHeight="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81"/>
  <sheetViews>
    <sheetView view="pageBreakPreview" zoomScale="40" zoomScaleNormal="100" zoomScaleSheetLayoutView="40" workbookViewId="0">
      <selection activeCell="I23" sqref="I23"/>
    </sheetView>
  </sheetViews>
  <sheetFormatPr baseColWidth="10" defaultColWidth="26.7109375" defaultRowHeight="31.5"/>
  <cols>
    <col min="1" max="1" width="57.28515625" style="1929" customWidth="1"/>
    <col min="2" max="2" width="49" style="1929" customWidth="1"/>
    <col min="3" max="3" width="42.5703125" style="1928" customWidth="1"/>
    <col min="4" max="4" width="34.42578125" style="1929" customWidth="1"/>
    <col min="5" max="5" width="35.42578125" style="1929" customWidth="1"/>
    <col min="6" max="6" width="29.28515625" style="1930" customWidth="1"/>
    <col min="7" max="7" width="38.7109375" style="1930" customWidth="1"/>
    <col min="8" max="8" width="40.85546875" style="1930" customWidth="1"/>
    <col min="9" max="9" width="38.28515625" style="1929" customWidth="1"/>
    <col min="10" max="10" width="31.28515625" style="1930" customWidth="1"/>
    <col min="11" max="11" width="69.85546875" style="1930" customWidth="1"/>
    <col min="12" max="12" width="32.85546875" style="1930" customWidth="1"/>
    <col min="13" max="13" width="38" style="1930" customWidth="1"/>
    <col min="14" max="14" width="33" style="1930" customWidth="1"/>
    <col min="15" max="15" width="37.5703125" style="1643" customWidth="1"/>
    <col min="16" max="16" width="36.28515625" style="1643" customWidth="1"/>
    <col min="17" max="16384" width="26.7109375" style="1642"/>
  </cols>
  <sheetData>
    <row r="1" spans="1:16" ht="111.75" customHeight="1">
      <c r="A1" s="2573" t="s">
        <v>1066</v>
      </c>
      <c r="B1" s="2574"/>
      <c r="C1" s="2574"/>
      <c r="D1" s="2574"/>
      <c r="E1" s="2574"/>
      <c r="F1" s="2574"/>
      <c r="G1" s="2574"/>
      <c r="H1" s="2574"/>
      <c r="I1" s="2574"/>
      <c r="J1" s="2574"/>
      <c r="K1" s="2574"/>
      <c r="L1" s="2574"/>
      <c r="M1" s="2574"/>
      <c r="N1" s="2574"/>
      <c r="O1" s="2574"/>
      <c r="P1" s="2574"/>
    </row>
    <row r="2" spans="1:16" ht="14.25" customHeight="1">
      <c r="A2" s="2042"/>
      <c r="B2" s="2043"/>
    </row>
    <row r="3" spans="1:16" s="2005" customFormat="1" ht="41.25" customHeight="1">
      <c r="A3" s="2182" t="s">
        <v>885</v>
      </c>
      <c r="B3" s="2184">
        <v>10477958</v>
      </c>
      <c r="C3" s="2183"/>
      <c r="D3" s="1928"/>
      <c r="E3" s="1928"/>
      <c r="F3" s="2275" t="s">
        <v>1075</v>
      </c>
      <c r="G3" s="1929"/>
      <c r="H3" s="1929"/>
      <c r="I3" s="1929"/>
      <c r="J3" s="1928"/>
      <c r="K3" s="1928"/>
      <c r="L3" s="1928"/>
      <c r="M3" s="1928"/>
      <c r="N3" s="1928"/>
    </row>
    <row r="4" spans="1:16" s="2007" customFormat="1" ht="33.75">
      <c r="A4" s="1930"/>
      <c r="B4" s="1930"/>
      <c r="C4" s="1928"/>
      <c r="D4" s="1930"/>
      <c r="E4" s="1930"/>
      <c r="F4" s="2275" t="s">
        <v>1076</v>
      </c>
      <c r="G4" s="1929"/>
      <c r="H4" s="1929"/>
      <c r="I4" s="1929"/>
      <c r="J4" s="1930"/>
      <c r="K4" s="1930"/>
      <c r="L4" s="1930"/>
      <c r="M4" s="1930"/>
      <c r="N4" s="1930"/>
      <c r="O4" s="2006"/>
      <c r="P4" s="2006"/>
    </row>
    <row r="5" spans="1:16" s="2007" customFormat="1" ht="33.75">
      <c r="A5" s="2583" t="s">
        <v>476</v>
      </c>
      <c r="B5" s="2185" t="s">
        <v>857</v>
      </c>
      <c r="C5" s="2185" t="s">
        <v>858</v>
      </c>
      <c r="D5" s="2185" t="s">
        <v>2</v>
      </c>
      <c r="E5" s="1930"/>
      <c r="F5" s="1930"/>
      <c r="G5" s="1929"/>
      <c r="H5" s="1930"/>
      <c r="I5" s="1929"/>
      <c r="J5" s="1930"/>
      <c r="K5" s="1930"/>
      <c r="L5" s="1930"/>
      <c r="M5" s="1930"/>
      <c r="N5" s="1930"/>
      <c r="O5" s="2006"/>
      <c r="P5" s="2006"/>
    </row>
    <row r="6" spans="1:16" s="2007" customFormat="1" ht="33.75">
      <c r="A6" s="2584"/>
      <c r="B6" s="2186">
        <v>26107</v>
      </c>
      <c r="C6" s="2186">
        <v>6510</v>
      </c>
      <c r="D6" s="2187">
        <f>+B6+C6</f>
        <v>32617</v>
      </c>
      <c r="E6" s="1930"/>
      <c r="F6" s="1930"/>
      <c r="G6" s="1930"/>
      <c r="H6" s="1930"/>
      <c r="I6" s="1929"/>
      <c r="J6" s="1930"/>
      <c r="K6" s="1930"/>
      <c r="L6" s="1930"/>
      <c r="M6" s="1930"/>
      <c r="N6" s="1930"/>
      <c r="O6" s="2006"/>
      <c r="P6" s="2006"/>
    </row>
    <row r="7" spans="1:16" s="2007" customFormat="1" ht="33.75">
      <c r="A7" s="1930"/>
      <c r="B7" s="1930"/>
      <c r="C7" s="1928"/>
      <c r="D7" s="1930"/>
      <c r="E7" s="1930"/>
      <c r="F7" s="1930"/>
      <c r="G7" s="1930"/>
      <c r="H7" s="1930"/>
      <c r="I7" s="1929"/>
      <c r="J7" s="1930"/>
      <c r="K7" s="1930"/>
      <c r="L7" s="1930"/>
      <c r="M7" s="1930"/>
      <c r="N7" s="1930"/>
      <c r="O7" s="2006"/>
      <c r="P7" s="2006"/>
    </row>
    <row r="8" spans="1:16" s="2007" customFormat="1" ht="33.75">
      <c r="A8" s="2585" t="s">
        <v>886</v>
      </c>
      <c r="B8" s="2585"/>
      <c r="C8" s="2585" t="s">
        <v>763</v>
      </c>
      <c r="D8" s="2585"/>
      <c r="E8" s="2585" t="s">
        <v>1064</v>
      </c>
      <c r="F8" s="2585"/>
      <c r="G8" s="2575" t="s">
        <v>1024</v>
      </c>
      <c r="H8" s="2577"/>
      <c r="I8" s="1929"/>
      <c r="J8" s="1930"/>
      <c r="K8" s="1930"/>
      <c r="L8" s="1930"/>
      <c r="M8" s="1930"/>
      <c r="N8" s="1930"/>
      <c r="O8" s="2006"/>
      <c r="P8" s="2006"/>
    </row>
    <row r="9" spans="1:16" s="2006" customFormat="1" ht="33.75">
      <c r="A9" s="2188" t="s">
        <v>887</v>
      </c>
      <c r="B9" s="2189">
        <v>89716</v>
      </c>
      <c r="C9" s="2188" t="s">
        <v>887</v>
      </c>
      <c r="D9" s="2189">
        <v>1425250</v>
      </c>
      <c r="E9" s="2188" t="s">
        <v>1062</v>
      </c>
      <c r="F9" s="2190">
        <v>1132799</v>
      </c>
      <c r="G9" s="2189" t="s">
        <v>859</v>
      </c>
      <c r="H9" s="2190">
        <v>20398</v>
      </c>
      <c r="I9" s="1929"/>
      <c r="J9" s="1930"/>
      <c r="K9" s="1930"/>
      <c r="L9" s="1930"/>
      <c r="M9" s="1930"/>
      <c r="N9" s="1930"/>
    </row>
    <row r="10" spans="1:16" s="2006" customFormat="1" ht="33.75">
      <c r="A10" s="2188" t="s">
        <v>888</v>
      </c>
      <c r="B10" s="2189">
        <v>592</v>
      </c>
      <c r="C10" s="2188" t="s">
        <v>888</v>
      </c>
      <c r="D10" s="2189">
        <v>316871</v>
      </c>
      <c r="E10" s="2188" t="s">
        <v>1063</v>
      </c>
      <c r="F10" s="2190">
        <v>936456</v>
      </c>
      <c r="G10" s="2189" t="s">
        <v>889</v>
      </c>
      <c r="H10" s="2190">
        <v>25660</v>
      </c>
      <c r="I10" s="1929"/>
      <c r="J10" s="1930"/>
      <c r="K10" s="1930"/>
      <c r="L10" s="1930"/>
      <c r="M10" s="1930"/>
      <c r="N10" s="1930"/>
    </row>
    <row r="11" spans="1:16" s="2006" customFormat="1" ht="33.75">
      <c r="A11" s="2188" t="s">
        <v>890</v>
      </c>
      <c r="B11" s="2189">
        <v>76</v>
      </c>
      <c r="C11" s="2188" t="s">
        <v>890</v>
      </c>
      <c r="D11" s="2189">
        <v>327134</v>
      </c>
      <c r="E11" s="2276"/>
      <c r="F11" s="2276"/>
      <c r="G11" s="2189" t="s">
        <v>891</v>
      </c>
      <c r="H11" s="2190">
        <v>30534</v>
      </c>
      <c r="I11" s="1929"/>
      <c r="J11" s="1930"/>
      <c r="K11" s="1930"/>
      <c r="L11" s="1930"/>
      <c r="M11" s="1930"/>
      <c r="N11" s="1930"/>
    </row>
    <row r="12" spans="1:16" s="2007" customFormat="1" ht="33.75">
      <c r="A12" s="2191" t="s">
        <v>892</v>
      </c>
      <c r="B12" s="2192">
        <f>+B11+B10+B9</f>
        <v>90384</v>
      </c>
      <c r="C12" s="2191" t="s">
        <v>893</v>
      </c>
      <c r="D12" s="2192">
        <f>+D11+D10+D9</f>
        <v>2069255</v>
      </c>
      <c r="E12" s="2191" t="s">
        <v>893</v>
      </c>
      <c r="F12" s="2192">
        <f>+F11+F10+F9</f>
        <v>2069255</v>
      </c>
      <c r="G12" s="2192" t="s">
        <v>2</v>
      </c>
      <c r="H12" s="2192">
        <v>22806</v>
      </c>
      <c r="I12" s="1929"/>
      <c r="J12" s="1930"/>
      <c r="K12" s="1930"/>
      <c r="L12" s="1930"/>
      <c r="M12" s="1930"/>
      <c r="N12" s="1930"/>
      <c r="O12" s="2006"/>
      <c r="P12" s="2006"/>
    </row>
    <row r="13" spans="1:16" s="2007" customFormat="1" ht="33.75">
      <c r="A13" s="1930"/>
      <c r="B13" s="1930"/>
      <c r="C13" s="1928"/>
      <c r="D13" s="1930"/>
      <c r="E13" s="1929"/>
      <c r="F13" s="1930"/>
      <c r="G13" s="1930"/>
      <c r="H13" s="1930"/>
      <c r="I13" s="1929"/>
      <c r="J13" s="1930"/>
      <c r="K13" s="1930"/>
      <c r="L13" s="1930"/>
      <c r="M13" s="1930"/>
      <c r="N13" s="1930"/>
      <c r="O13" s="2006"/>
      <c r="P13" s="2006"/>
    </row>
    <row r="14" spans="1:16" s="2008" customFormat="1" ht="33.75">
      <c r="A14" s="2572" t="s">
        <v>894</v>
      </c>
      <c r="B14" s="2572"/>
      <c r="C14" s="2572" t="s">
        <v>895</v>
      </c>
      <c r="D14" s="2572"/>
      <c r="E14" s="1928"/>
      <c r="F14" s="1928"/>
      <c r="G14" s="2193"/>
      <c r="H14" s="1928"/>
      <c r="I14" s="2194"/>
      <c r="J14" s="1930"/>
      <c r="K14" s="1930"/>
      <c r="L14" s="1930"/>
      <c r="M14" s="1930"/>
      <c r="N14" s="1930"/>
      <c r="O14" s="2006"/>
      <c r="P14" s="2005"/>
    </row>
    <row r="15" spans="1:16" s="2007" customFormat="1" ht="33.75">
      <c r="A15" s="2188" t="s">
        <v>896</v>
      </c>
      <c r="B15" s="2186">
        <v>49068</v>
      </c>
      <c r="C15" s="2188" t="s">
        <v>896</v>
      </c>
      <c r="D15" s="2186">
        <v>398783</v>
      </c>
      <c r="E15" s="1930"/>
      <c r="F15" s="1930"/>
      <c r="G15" s="2193"/>
      <c r="H15" s="1928"/>
      <c r="I15" s="2194"/>
      <c r="J15" s="1930"/>
      <c r="K15" s="2195" t="s">
        <v>138</v>
      </c>
      <c r="L15" s="2195" t="s">
        <v>16</v>
      </c>
      <c r="M15" s="1930"/>
      <c r="N15" s="1930"/>
      <c r="O15" s="2006"/>
      <c r="P15" s="2009"/>
    </row>
    <row r="16" spans="1:16" s="2007" customFormat="1" ht="33.75">
      <c r="A16" s="2188" t="s">
        <v>734</v>
      </c>
      <c r="B16" s="2186">
        <v>25528</v>
      </c>
      <c r="C16" s="2188" t="s">
        <v>734</v>
      </c>
      <c r="D16" s="2186">
        <v>835158</v>
      </c>
      <c r="E16" s="1930"/>
      <c r="F16" s="1930"/>
      <c r="G16" s="2193"/>
      <c r="H16" s="1928"/>
      <c r="I16" s="2194"/>
      <c r="J16" s="1930"/>
      <c r="K16" s="2189" t="s">
        <v>1052</v>
      </c>
      <c r="L16" s="2196">
        <v>19457</v>
      </c>
      <c r="M16" s="1930"/>
      <c r="N16" s="1930"/>
      <c r="O16" s="2006"/>
      <c r="P16" s="2006"/>
    </row>
    <row r="17" spans="1:18" s="2007" customFormat="1" ht="33.75">
      <c r="A17" s="2188" t="s">
        <v>897</v>
      </c>
      <c r="B17" s="2186">
        <v>10552</v>
      </c>
      <c r="C17" s="2188" t="s">
        <v>897</v>
      </c>
      <c r="D17" s="2186">
        <v>703542</v>
      </c>
      <c r="E17" s="1930"/>
      <c r="F17" s="1930"/>
      <c r="G17" s="2193"/>
      <c r="H17" s="1928"/>
      <c r="I17" s="2194"/>
      <c r="J17" s="1930"/>
      <c r="K17" s="2189" t="s">
        <v>22</v>
      </c>
      <c r="L17" s="2196">
        <v>179141</v>
      </c>
      <c r="M17" s="1930"/>
      <c r="N17" s="1930"/>
      <c r="O17" s="2006"/>
      <c r="P17" s="2006"/>
    </row>
    <row r="18" spans="1:18" s="2007" customFormat="1" ht="33.75">
      <c r="A18" s="2188" t="s">
        <v>898</v>
      </c>
      <c r="B18" s="2186">
        <v>5236</v>
      </c>
      <c r="C18" s="2188" t="s">
        <v>898</v>
      </c>
      <c r="D18" s="2186">
        <v>131772</v>
      </c>
      <c r="E18" s="1930"/>
      <c r="F18" s="1930"/>
      <c r="G18" s="2193"/>
      <c r="H18" s="1928"/>
      <c r="I18" s="2194"/>
      <c r="J18" s="1930"/>
      <c r="K18" s="2189" t="s">
        <v>23</v>
      </c>
      <c r="L18" s="2196">
        <v>259152</v>
      </c>
      <c r="M18" s="1930"/>
      <c r="N18" s="1930"/>
      <c r="O18" s="2006"/>
      <c r="P18" s="2006"/>
    </row>
    <row r="19" spans="1:18" s="2007" customFormat="1" ht="33.75">
      <c r="A19" s="2192" t="s">
        <v>2</v>
      </c>
      <c r="B19" s="2192">
        <f>SUM(B15:B18)</f>
        <v>90384</v>
      </c>
      <c r="C19" s="2192" t="s">
        <v>2</v>
      </c>
      <c r="D19" s="2192">
        <f>SUM(D15:D18)</f>
        <v>2069255</v>
      </c>
      <c r="E19" s="1930"/>
      <c r="F19" s="1930"/>
      <c r="G19" s="2197"/>
      <c r="H19" s="2197"/>
      <c r="I19" s="1929"/>
      <c r="J19" s="1930"/>
      <c r="K19" s="2189" t="s">
        <v>24</v>
      </c>
      <c r="L19" s="2196">
        <v>246358</v>
      </c>
      <c r="M19" s="1930"/>
      <c r="N19" s="1930"/>
      <c r="O19" s="2006"/>
      <c r="P19" s="2006"/>
    </row>
    <row r="20" spans="1:18" s="2007" customFormat="1" ht="33.75">
      <c r="A20" s="1930"/>
      <c r="B20" s="1930"/>
      <c r="C20" s="1928"/>
      <c r="D20" s="1930"/>
      <c r="E20" s="1930"/>
      <c r="F20" s="1930"/>
      <c r="G20" s="2197"/>
      <c r="H20" s="2197"/>
      <c r="I20" s="1929"/>
      <c r="J20" s="1930"/>
      <c r="K20" s="2189" t="s">
        <v>25</v>
      </c>
      <c r="L20" s="2196">
        <v>218753</v>
      </c>
      <c r="M20" s="1930"/>
      <c r="N20" s="1930"/>
      <c r="O20" s="2006"/>
      <c r="P20" s="2006"/>
    </row>
    <row r="21" spans="1:18" s="2007" customFormat="1" ht="33.75">
      <c r="A21" s="1930"/>
      <c r="B21" s="1930"/>
      <c r="C21" s="1928"/>
      <c r="D21" s="1930"/>
      <c r="E21" s="1930"/>
      <c r="F21" s="1930"/>
      <c r="G21" s="2197"/>
      <c r="H21" s="2197"/>
      <c r="I21" s="1929"/>
      <c r="J21" s="1930"/>
      <c r="K21" s="2189" t="s">
        <v>26</v>
      </c>
      <c r="L21" s="2196">
        <v>198526</v>
      </c>
      <c r="M21" s="1930"/>
      <c r="N21" s="1930"/>
      <c r="O21" s="2006"/>
      <c r="P21" s="2006"/>
    </row>
    <row r="22" spans="1:18" s="2007" customFormat="1" ht="33.75">
      <c r="A22" s="2585" t="s">
        <v>899</v>
      </c>
      <c r="B22" s="2585"/>
      <c r="C22" s="2585"/>
      <c r="D22" s="2585"/>
      <c r="E22" s="2585"/>
      <c r="F22" s="1930"/>
      <c r="G22" s="2197"/>
      <c r="H22" s="2197"/>
      <c r="I22" s="1929"/>
      <c r="J22" s="1930"/>
      <c r="K22" s="2189" t="s">
        <v>27</v>
      </c>
      <c r="L22" s="2196">
        <v>162848</v>
      </c>
      <c r="M22" s="1930"/>
      <c r="N22" s="1930"/>
      <c r="O22" s="2006"/>
      <c r="P22" s="2006"/>
    </row>
    <row r="23" spans="1:18" s="2007" customFormat="1" ht="33.75">
      <c r="A23" s="2198"/>
      <c r="B23" s="2199" t="s">
        <v>900</v>
      </c>
      <c r="C23" s="2195" t="s">
        <v>901</v>
      </c>
      <c r="D23" s="2195" t="s">
        <v>902</v>
      </c>
      <c r="E23" s="2195" t="s">
        <v>1049</v>
      </c>
      <c r="F23" s="1930"/>
      <c r="G23" s="2197"/>
      <c r="H23" s="2197"/>
      <c r="I23" s="1929"/>
      <c r="J23" s="1930"/>
      <c r="K23" s="2189" t="s">
        <v>28</v>
      </c>
      <c r="L23" s="2196">
        <v>137172</v>
      </c>
      <c r="M23" s="1930"/>
      <c r="N23" s="1930"/>
      <c r="O23" s="2006"/>
      <c r="P23" s="2006"/>
    </row>
    <row r="24" spans="1:18" s="2006" customFormat="1" ht="33.75">
      <c r="A24" s="2200" t="s">
        <v>489</v>
      </c>
      <c r="B24" s="2186">
        <v>1729334</v>
      </c>
      <c r="C24" s="2201">
        <f>+D24+E24</f>
        <v>1835056</v>
      </c>
      <c r="D24" s="2202">
        <v>1049504</v>
      </c>
      <c r="E24" s="2202">
        <v>785552</v>
      </c>
      <c r="F24" s="1930"/>
      <c r="G24" s="2197"/>
      <c r="H24" s="2197"/>
      <c r="I24" s="1930"/>
      <c r="J24" s="1930"/>
      <c r="K24" s="2189" t="s">
        <v>29</v>
      </c>
      <c r="L24" s="2196">
        <v>105319</v>
      </c>
      <c r="M24" s="1930"/>
      <c r="N24" s="1930"/>
    </row>
    <row r="25" spans="1:18" s="2006" customFormat="1" ht="33.75">
      <c r="A25" s="2200" t="s">
        <v>904</v>
      </c>
      <c r="B25" s="2186">
        <v>2024654</v>
      </c>
      <c r="C25" s="2201">
        <f>+D25+E25</f>
        <v>2121309</v>
      </c>
      <c r="D25" s="2202">
        <v>968982</v>
      </c>
      <c r="E25" s="2202">
        <v>1152327</v>
      </c>
      <c r="F25" s="1930"/>
      <c r="G25" s="2197"/>
      <c r="H25" s="2197"/>
      <c r="I25" s="1930"/>
      <c r="J25" s="1930"/>
      <c r="K25" s="2189" t="s">
        <v>1053</v>
      </c>
      <c r="L25" s="2196">
        <v>147942</v>
      </c>
      <c r="M25" s="1930"/>
      <c r="N25" s="1930"/>
    </row>
    <row r="26" spans="1:18" s="2006" customFormat="1" ht="33.75">
      <c r="A26" s="2200" t="s">
        <v>905</v>
      </c>
      <c r="B26" s="2186">
        <v>212411</v>
      </c>
      <c r="C26" s="2201">
        <f>+D26+E26</f>
        <v>227362</v>
      </c>
      <c r="D26" s="2202">
        <v>72167</v>
      </c>
      <c r="E26" s="2202">
        <v>155195</v>
      </c>
      <c r="F26" s="1930"/>
      <c r="G26" s="2197"/>
      <c r="H26" s="2197"/>
      <c r="I26" s="1928"/>
      <c r="J26" s="1930"/>
      <c r="K26" s="2195" t="s">
        <v>66</v>
      </c>
      <c r="L26" s="2203">
        <f>SUM(L16:L25)</f>
        <v>1674668</v>
      </c>
      <c r="M26" s="1930"/>
      <c r="N26" s="1930"/>
    </row>
    <row r="27" spans="1:18" s="2007" customFormat="1" ht="33.75">
      <c r="A27" s="2200" t="s">
        <v>1077</v>
      </c>
      <c r="B27" s="2204">
        <v>330436</v>
      </c>
      <c r="C27" s="2277">
        <f>+D27+E27</f>
        <v>0</v>
      </c>
      <c r="D27" s="2278"/>
      <c r="E27" s="2278"/>
      <c r="F27" s="1930"/>
      <c r="G27" s="1930"/>
      <c r="H27" s="1930"/>
      <c r="I27" s="1930"/>
      <c r="J27" s="1930"/>
      <c r="K27" s="1930"/>
      <c r="L27" s="1930"/>
      <c r="M27" s="1930"/>
      <c r="N27" s="1930"/>
      <c r="O27" s="2006"/>
      <c r="P27" s="2006"/>
      <c r="Q27" s="2006"/>
      <c r="R27" s="2006"/>
    </row>
    <row r="28" spans="1:18" s="2007" customFormat="1" ht="33.75">
      <c r="A28" s="2198" t="s">
        <v>2</v>
      </c>
      <c r="B28" s="2205">
        <f>SUM(B24:B27)</f>
        <v>4296835</v>
      </c>
      <c r="C28" s="2206">
        <f>+C26+C25+C24</f>
        <v>4183727</v>
      </c>
      <c r="D28" s="2205">
        <f>+D26+D25+D24</f>
        <v>2090653</v>
      </c>
      <c r="E28" s="2205">
        <f>+E26+E25+E24</f>
        <v>2093074</v>
      </c>
      <c r="F28" s="1930"/>
      <c r="G28" s="2197"/>
      <c r="H28" s="2197"/>
      <c r="I28" s="1929"/>
      <c r="J28" s="1930"/>
      <c r="K28" s="2197"/>
      <c r="L28" s="2197"/>
      <c r="M28" s="2197"/>
      <c r="N28" s="2197"/>
      <c r="O28" s="2006"/>
      <c r="P28" s="2006"/>
    </row>
    <row r="29" spans="1:18" s="2007" customFormat="1" ht="33.75">
      <c r="A29" s="1929"/>
      <c r="B29" s="1929"/>
      <c r="C29" s="1928"/>
      <c r="D29" s="1929"/>
      <c r="E29" s="1929"/>
      <c r="F29" s="1930"/>
      <c r="G29" s="2197"/>
      <c r="H29" s="2197"/>
      <c r="I29" s="1929"/>
      <c r="J29" s="1930"/>
      <c r="K29" s="2195" t="s">
        <v>1054</v>
      </c>
      <c r="L29" s="2195" t="s">
        <v>16</v>
      </c>
      <c r="M29" s="2197"/>
      <c r="N29" s="2197"/>
    </row>
    <row r="30" spans="1:18" s="2007" customFormat="1" ht="33.75">
      <c r="A30" s="2587" t="s">
        <v>903</v>
      </c>
      <c r="B30" s="2587"/>
      <c r="C30" s="1928"/>
      <c r="D30" s="1929"/>
      <c r="E30" s="1929"/>
      <c r="F30" s="1930"/>
      <c r="G30" s="1929"/>
      <c r="H30" s="1929"/>
      <c r="I30" s="1929"/>
      <c r="J30" s="1930"/>
      <c r="K30" s="2189" t="s">
        <v>38</v>
      </c>
      <c r="L30" s="2196">
        <v>716851</v>
      </c>
      <c r="M30" s="2197"/>
      <c r="N30" s="2197"/>
    </row>
    <row r="31" spans="1:18" s="2007" customFormat="1" ht="33.75">
      <c r="A31" s="2189" t="s">
        <v>2</v>
      </c>
      <c r="B31" s="2189">
        <v>98313</v>
      </c>
      <c r="C31" s="1928"/>
      <c r="D31" s="1929"/>
      <c r="E31" s="1929"/>
      <c r="F31" s="1930"/>
      <c r="G31" s="1930"/>
      <c r="H31" s="1930"/>
      <c r="I31" s="1930"/>
      <c r="J31" s="1930"/>
      <c r="K31" s="2189" t="s">
        <v>39</v>
      </c>
      <c r="L31" s="2196">
        <v>526399</v>
      </c>
      <c r="M31" s="2197"/>
      <c r="N31" s="2197"/>
    </row>
    <row r="32" spans="1:18" s="2007" customFormat="1" ht="33.75">
      <c r="A32" s="1929"/>
      <c r="B32" s="1929"/>
      <c r="C32" s="1928"/>
      <c r="D32" s="1929"/>
      <c r="E32" s="1929"/>
      <c r="F32" s="1930"/>
      <c r="G32" s="1930"/>
      <c r="H32" s="1930"/>
      <c r="I32" s="1930"/>
      <c r="J32" s="1930"/>
      <c r="K32" s="2189" t="s">
        <v>40</v>
      </c>
      <c r="L32" s="2196">
        <v>161147</v>
      </c>
      <c r="M32" s="2197"/>
      <c r="N32" s="2197"/>
    </row>
    <row r="33" spans="1:22" s="2007" customFormat="1" ht="33.75">
      <c r="A33" s="2585" t="s">
        <v>906</v>
      </c>
      <c r="B33" s="2585"/>
      <c r="C33" s="2585"/>
      <c r="D33" s="2585"/>
      <c r="E33" s="2585"/>
      <c r="F33" s="1930"/>
      <c r="G33" s="1930"/>
      <c r="H33" s="1930"/>
      <c r="I33" s="1930"/>
      <c r="J33" s="1930"/>
      <c r="K33" s="2189" t="s">
        <v>41</v>
      </c>
      <c r="L33" s="2196">
        <v>119248</v>
      </c>
      <c r="M33" s="1930"/>
      <c r="N33" s="1930"/>
      <c r="O33" s="2006"/>
      <c r="P33" s="2006"/>
      <c r="Q33" s="2006"/>
      <c r="R33" s="2006"/>
      <c r="S33" s="2006"/>
      <c r="T33" s="2006"/>
      <c r="U33" s="2006"/>
      <c r="V33" s="2006"/>
    </row>
    <row r="34" spans="1:22" s="2007" customFormat="1" ht="33.75">
      <c r="A34" s="2207"/>
      <c r="B34" s="2208" t="s">
        <v>907</v>
      </c>
      <c r="C34" s="2209" t="s">
        <v>908</v>
      </c>
      <c r="D34" s="2209" t="s">
        <v>909</v>
      </c>
      <c r="E34" s="2209" t="s">
        <v>910</v>
      </c>
      <c r="F34" s="1930"/>
      <c r="G34" s="1930"/>
      <c r="H34" s="1930"/>
      <c r="I34" s="1930"/>
      <c r="J34" s="1930"/>
      <c r="K34" s="2189" t="s">
        <v>42</v>
      </c>
      <c r="L34" s="2196">
        <v>91150</v>
      </c>
      <c r="M34" s="1930"/>
      <c r="N34" s="1930"/>
      <c r="O34" s="2006"/>
      <c r="P34" s="2006"/>
      <c r="Q34" s="2006"/>
      <c r="R34" s="2006"/>
      <c r="S34" s="2006"/>
      <c r="T34" s="2006"/>
      <c r="U34" s="2006"/>
      <c r="V34" s="2006"/>
    </row>
    <row r="35" spans="1:22" s="2007" customFormat="1" ht="33.75">
      <c r="A35" s="2188" t="s">
        <v>489</v>
      </c>
      <c r="B35" s="2210">
        <v>3771620</v>
      </c>
      <c r="C35" s="2211">
        <f>+D35+E35</f>
        <v>4353903</v>
      </c>
      <c r="D35" s="2202">
        <v>2120323</v>
      </c>
      <c r="E35" s="2202">
        <v>2233580</v>
      </c>
      <c r="F35" s="1930"/>
      <c r="G35" s="1930"/>
      <c r="H35" s="1930"/>
      <c r="I35" s="1930"/>
      <c r="J35" s="1930"/>
      <c r="K35" s="2189" t="s">
        <v>43</v>
      </c>
      <c r="L35" s="2196">
        <v>24908</v>
      </c>
      <c r="M35" s="1930"/>
      <c r="N35" s="1930"/>
      <c r="O35" s="2006"/>
      <c r="P35" s="2006"/>
      <c r="Q35" s="2006"/>
      <c r="R35" s="2006"/>
      <c r="S35" s="2006"/>
      <c r="T35" s="2006"/>
      <c r="U35" s="2006"/>
      <c r="V35" s="2006"/>
    </row>
    <row r="36" spans="1:22" s="2007" customFormat="1" ht="33.75">
      <c r="A36" s="2188" t="s">
        <v>911</v>
      </c>
      <c r="B36" s="2210">
        <v>994065</v>
      </c>
      <c r="C36" s="2211">
        <f>+D36+E36</f>
        <v>1112979</v>
      </c>
      <c r="D36" s="2202">
        <v>579338</v>
      </c>
      <c r="E36" s="2202">
        <v>533641</v>
      </c>
      <c r="F36" s="1930"/>
      <c r="G36" s="1930"/>
      <c r="H36" s="1930"/>
      <c r="I36" s="1930"/>
      <c r="J36" s="1930"/>
      <c r="K36" s="2189" t="s">
        <v>44</v>
      </c>
      <c r="L36" s="2196">
        <v>12055</v>
      </c>
      <c r="M36" s="1930"/>
      <c r="N36" s="1930"/>
      <c r="O36" s="2006"/>
      <c r="P36" s="2006"/>
      <c r="Q36" s="2006"/>
      <c r="R36" s="2006"/>
      <c r="S36" s="2006"/>
      <c r="T36" s="2006"/>
      <c r="U36" s="2006"/>
      <c r="V36" s="2006"/>
    </row>
    <row r="37" spans="1:22" s="2007" customFormat="1" ht="33.75">
      <c r="A37" s="2207" t="s">
        <v>2</v>
      </c>
      <c r="B37" s="2212">
        <f>+B36+B35</f>
        <v>4765685</v>
      </c>
      <c r="C37" s="2213">
        <f>+C36+C35</f>
        <v>5466882</v>
      </c>
      <c r="D37" s="2212">
        <f>SUM(D35:D36)</f>
        <v>2699661</v>
      </c>
      <c r="E37" s="2212">
        <f>SUM(E35:E36)</f>
        <v>2767221</v>
      </c>
      <c r="F37" s="1930"/>
      <c r="G37" s="2197"/>
      <c r="H37" s="2197"/>
      <c r="I37" s="2197"/>
      <c r="J37" s="2197"/>
      <c r="K37" s="2189" t="s">
        <v>45</v>
      </c>
      <c r="L37" s="2196">
        <v>13393</v>
      </c>
      <c r="M37" s="1930"/>
      <c r="N37" s="1930"/>
      <c r="O37" s="2006"/>
      <c r="P37" s="2006"/>
      <c r="Q37" s="2006"/>
      <c r="R37" s="2006"/>
      <c r="S37" s="2006"/>
      <c r="T37" s="2006"/>
      <c r="U37" s="2006"/>
      <c r="V37" s="2006"/>
    </row>
    <row r="38" spans="1:22" s="2007" customFormat="1" ht="33.75">
      <c r="A38" s="1929"/>
      <c r="B38" s="1929"/>
      <c r="C38" s="1928"/>
      <c r="D38" s="1929"/>
      <c r="E38" s="1929"/>
      <c r="F38" s="1930"/>
      <c r="G38" s="2197"/>
      <c r="H38" s="2197"/>
      <c r="I38" s="2197"/>
      <c r="J38" s="2197"/>
      <c r="K38" s="2189" t="s">
        <v>46</v>
      </c>
      <c r="L38" s="2196">
        <v>9517</v>
      </c>
      <c r="M38" s="1930"/>
      <c r="N38" s="1930"/>
      <c r="O38" s="2006"/>
      <c r="P38" s="2006"/>
      <c r="Q38" s="2006"/>
      <c r="R38" s="2006"/>
      <c r="S38" s="2006"/>
      <c r="T38" s="2006"/>
      <c r="U38" s="2006"/>
      <c r="V38" s="2006"/>
    </row>
    <row r="39" spans="1:22" s="2007" customFormat="1" ht="33.75">
      <c r="A39" s="2572" t="s">
        <v>510</v>
      </c>
      <c r="B39" s="2572"/>
      <c r="C39" s="2572"/>
      <c r="D39" s="2572"/>
      <c r="E39" s="1929"/>
      <c r="F39" s="2197"/>
      <c r="G39" s="2197"/>
      <c r="H39" s="2197"/>
      <c r="I39" s="2197"/>
      <c r="J39" s="2197"/>
      <c r="K39" s="2195" t="s">
        <v>66</v>
      </c>
      <c r="L39" s="2203">
        <f>SUM(L30:L38)</f>
        <v>1674668</v>
      </c>
      <c r="M39" s="1930"/>
      <c r="N39" s="1930"/>
      <c r="O39" s="2006"/>
      <c r="P39" s="2006"/>
      <c r="Q39" s="2006"/>
      <c r="R39" s="2006"/>
      <c r="S39" s="2006"/>
      <c r="T39" s="2006"/>
      <c r="U39" s="2006"/>
      <c r="V39" s="2006"/>
    </row>
    <row r="40" spans="1:22" s="2007" customFormat="1" ht="33.75">
      <c r="A40" s="2575" t="s">
        <v>395</v>
      </c>
      <c r="B40" s="2586"/>
      <c r="C40" s="2572" t="s">
        <v>16</v>
      </c>
      <c r="D40" s="2572"/>
      <c r="E40" s="1929"/>
      <c r="F40" s="2197"/>
      <c r="G40" s="2197"/>
      <c r="H40" s="2197"/>
      <c r="I40" s="2197"/>
      <c r="J40" s="2197"/>
      <c r="K40" s="1930"/>
      <c r="L40" s="1930"/>
      <c r="M40" s="1930"/>
      <c r="N40" s="1930"/>
      <c r="O40" s="2006"/>
      <c r="P40" s="2006"/>
    </row>
    <row r="41" spans="1:22" s="2007" customFormat="1" ht="33.75">
      <c r="A41" s="2186" t="s">
        <v>20</v>
      </c>
      <c r="B41" s="2186">
        <v>2388502</v>
      </c>
      <c r="C41" s="2214" t="s">
        <v>20</v>
      </c>
      <c r="D41" s="2186">
        <v>892421</v>
      </c>
      <c r="E41" s="1929"/>
      <c r="F41" s="2197"/>
      <c r="G41" s="2197"/>
      <c r="H41" s="2197"/>
      <c r="I41" s="2197"/>
      <c r="J41" s="2197"/>
      <c r="K41" s="1930"/>
      <c r="L41" s="1930"/>
      <c r="M41" s="1930"/>
      <c r="N41" s="1930"/>
      <c r="O41" s="2006"/>
      <c r="P41" s="2006"/>
    </row>
    <row r="42" spans="1:22" s="2007" customFormat="1" ht="33.75">
      <c r="A42" s="2186" t="s">
        <v>21</v>
      </c>
      <c r="B42" s="2186">
        <v>1876569</v>
      </c>
      <c r="C42" s="2214" t="s">
        <v>21</v>
      </c>
      <c r="D42" s="2186">
        <v>782247</v>
      </c>
      <c r="E42" s="1929"/>
      <c r="F42" s="2197"/>
      <c r="G42" s="2197"/>
      <c r="H42" s="2197"/>
      <c r="I42" s="2197"/>
      <c r="J42" s="2215"/>
      <c r="K42" s="1930"/>
      <c r="L42" s="1930"/>
      <c r="M42" s="1930"/>
      <c r="N42" s="1930"/>
      <c r="O42" s="2006"/>
      <c r="P42" s="2006"/>
    </row>
    <row r="43" spans="1:22" s="2007" customFormat="1" ht="33.75">
      <c r="A43" s="1929"/>
      <c r="B43" s="2216">
        <f>+B42+B41</f>
        <v>4265071</v>
      </c>
      <c r="C43" s="1928"/>
      <c r="D43" s="2216">
        <f>+D42+D41</f>
        <v>1674668</v>
      </c>
      <c r="E43" s="1929"/>
      <c r="F43" s="2197"/>
      <c r="G43" s="2197"/>
      <c r="H43" s="2197"/>
      <c r="I43" s="2197"/>
      <c r="J43" s="1930"/>
      <c r="K43" s="1930"/>
      <c r="L43" s="1930"/>
      <c r="M43" s="1930"/>
      <c r="N43" s="1930"/>
      <c r="O43" s="2006"/>
      <c r="P43" s="2006"/>
    </row>
    <row r="44" spans="1:22" s="2006" customFormat="1" ht="33.75">
      <c r="A44" s="1929"/>
      <c r="B44" s="1929"/>
      <c r="C44" s="1928"/>
      <c r="D44" s="1928"/>
      <c r="E44" s="1929"/>
      <c r="F44" s="1930"/>
      <c r="G44" s="1930"/>
      <c r="H44" s="1930"/>
      <c r="I44" s="1930"/>
      <c r="J44" s="1930"/>
      <c r="K44" s="1930"/>
      <c r="L44" s="1930"/>
      <c r="M44" s="1930"/>
      <c r="N44" s="1930"/>
    </row>
    <row r="45" spans="1:22" s="2006" customFormat="1" ht="33.75">
      <c r="A45" s="2579" t="s">
        <v>1035</v>
      </c>
      <c r="B45" s="2580"/>
      <c r="C45" s="2580"/>
      <c r="D45" s="2581"/>
      <c r="E45" s="1929"/>
      <c r="F45" s="1930"/>
      <c r="G45" s="1930"/>
      <c r="H45" s="1930"/>
      <c r="I45" s="1930"/>
      <c r="J45" s="1930"/>
      <c r="K45" s="1930"/>
      <c r="L45" s="1930"/>
      <c r="M45" s="1930"/>
      <c r="N45" s="1930"/>
    </row>
    <row r="46" spans="1:22" s="2006" customFormat="1" ht="33.75">
      <c r="A46" s="2217"/>
      <c r="B46" s="2217" t="s">
        <v>489</v>
      </c>
      <c r="C46" s="2217" t="s">
        <v>785</v>
      </c>
      <c r="D46" s="2217" t="s">
        <v>2</v>
      </c>
      <c r="E46" s="1929"/>
      <c r="F46" s="1930"/>
      <c r="G46" s="1930"/>
      <c r="H46" s="1930"/>
      <c r="I46" s="1930"/>
      <c r="J46" s="1930"/>
      <c r="K46" s="1930"/>
      <c r="L46" s="1930"/>
      <c r="M46" s="1930"/>
      <c r="N46" s="1930"/>
    </row>
    <row r="47" spans="1:22" s="2006" customFormat="1" ht="33.75">
      <c r="A47" s="2276" t="s">
        <v>535</v>
      </c>
      <c r="B47" s="2279"/>
      <c r="C47" s="2279"/>
      <c r="D47" s="2279">
        <f>SUM(B47:C47)</f>
        <v>0</v>
      </c>
      <c r="E47" s="1929"/>
      <c r="F47" s="1930"/>
      <c r="G47" s="1930"/>
      <c r="H47" s="1930"/>
      <c r="I47" s="1930"/>
      <c r="J47" s="1930"/>
      <c r="K47" s="1930"/>
      <c r="L47" s="1930"/>
      <c r="M47" s="1930"/>
      <c r="N47" s="1930"/>
    </row>
    <row r="48" spans="1:22" s="2006" customFormat="1" ht="33.75">
      <c r="A48" s="2276" t="s">
        <v>534</v>
      </c>
      <c r="B48" s="2279"/>
      <c r="C48" s="2279"/>
      <c r="D48" s="2279">
        <f>SUM(B48:C48)</f>
        <v>0</v>
      </c>
      <c r="E48" s="1929"/>
      <c r="F48" s="1930"/>
      <c r="G48" s="1930"/>
      <c r="H48" s="1930"/>
      <c r="I48" s="1930"/>
      <c r="J48" s="1930"/>
      <c r="K48" s="1930"/>
      <c r="L48" s="1930"/>
      <c r="M48" s="1930"/>
      <c r="N48" s="1930"/>
    </row>
    <row r="49" spans="1:16" s="2006" customFormat="1" ht="33.75">
      <c r="A49" s="2218" t="s">
        <v>131</v>
      </c>
      <c r="B49" s="2218">
        <f>SUM(B47:B48)</f>
        <v>0</v>
      </c>
      <c r="C49" s="2218">
        <f>SUM(C47:C48)</f>
        <v>0</v>
      </c>
      <c r="D49" s="2219">
        <f>SUM(B49:C49)</f>
        <v>0</v>
      </c>
      <c r="E49" s="1929"/>
      <c r="F49" s="1930"/>
      <c r="G49" s="1930"/>
      <c r="H49" s="1930"/>
      <c r="I49" s="1930"/>
      <c r="J49" s="1930"/>
      <c r="K49" s="1930"/>
      <c r="L49" s="1930"/>
      <c r="M49" s="1930"/>
      <c r="N49" s="1930"/>
    </row>
    <row r="50" spans="1:16" s="2006" customFormat="1" ht="33.75">
      <c r="A50" s="1929"/>
      <c r="B50" s="1929"/>
      <c r="C50" s="1928"/>
      <c r="D50" s="1928"/>
      <c r="E50" s="1929"/>
      <c r="F50" s="1930"/>
      <c r="G50" s="1930"/>
      <c r="H50" s="1930"/>
      <c r="I50" s="1930"/>
      <c r="J50" s="1930"/>
      <c r="K50" s="1930"/>
      <c r="L50" s="1930"/>
      <c r="M50" s="1930"/>
      <c r="N50" s="1930"/>
    </row>
    <row r="51" spans="1:16" s="2006" customFormat="1" ht="33.75">
      <c r="A51" s="1929"/>
      <c r="B51" s="1929"/>
      <c r="C51" s="1928"/>
      <c r="D51" s="1928"/>
      <c r="E51" s="1929"/>
      <c r="F51" s="1930"/>
      <c r="G51" s="1930"/>
      <c r="H51" s="1930"/>
      <c r="I51" s="1930"/>
      <c r="J51" s="1930"/>
      <c r="K51" s="1930"/>
      <c r="L51" s="1930"/>
      <c r="M51" s="1930"/>
      <c r="N51" s="1930"/>
    </row>
    <row r="52" spans="1:16" s="2007" customFormat="1" ht="33.75">
      <c r="A52" s="2572" t="s">
        <v>912</v>
      </c>
      <c r="B52" s="2572"/>
      <c r="C52" s="1928"/>
      <c r="D52" s="1929"/>
      <c r="E52" s="1930"/>
      <c r="F52" s="2220"/>
      <c r="G52" s="2220"/>
      <c r="H52" s="2220"/>
      <c r="I52" s="2220"/>
      <c r="J52" s="2197"/>
      <c r="K52" s="2220"/>
      <c r="L52" s="2220"/>
      <c r="M52" s="2220"/>
      <c r="N52" s="1930"/>
      <c r="O52" s="2006"/>
      <c r="P52" s="2006"/>
    </row>
    <row r="53" spans="1:16" s="2007" customFormat="1" ht="33.75">
      <c r="A53" s="2221" t="s">
        <v>913</v>
      </c>
      <c r="B53" s="2222">
        <v>9.9199999999999997E-2</v>
      </c>
      <c r="C53" s="1928"/>
      <c r="D53" s="2572" t="s">
        <v>990</v>
      </c>
      <c r="E53" s="2572"/>
      <c r="F53" s="2572"/>
      <c r="G53" s="2572"/>
      <c r="H53" s="1930"/>
      <c r="I53" s="2578" t="s">
        <v>98</v>
      </c>
      <c r="J53" s="2578"/>
      <c r="K53" s="2578"/>
      <c r="L53" s="2578"/>
      <c r="M53" s="2578"/>
      <c r="N53" s="1930"/>
      <c r="O53" s="2006"/>
      <c r="P53" s="2006"/>
    </row>
    <row r="54" spans="1:16" s="2007" customFormat="1" ht="33.75">
      <c r="A54" s="2221" t="s">
        <v>915</v>
      </c>
      <c r="B54" s="2222">
        <v>9.9400000000000002E-2</v>
      </c>
      <c r="C54" s="1928"/>
      <c r="D54" s="2185"/>
      <c r="E54" s="2185"/>
      <c r="F54" s="2185" t="s">
        <v>90</v>
      </c>
      <c r="G54" s="2185" t="s">
        <v>47</v>
      </c>
      <c r="H54" s="1930"/>
      <c r="I54" s="2575" t="s">
        <v>1028</v>
      </c>
      <c r="J54" s="2576"/>
      <c r="K54" s="2576"/>
      <c r="L54" s="2576"/>
      <c r="M54" s="2577"/>
      <c r="N54" s="1930"/>
      <c r="O54" s="2006"/>
      <c r="P54" s="2006"/>
    </row>
    <row r="55" spans="1:16" s="2007" customFormat="1" ht="33.75">
      <c r="A55" s="2221" t="s">
        <v>917</v>
      </c>
      <c r="B55" s="2222">
        <v>5.0299999999999997E-2</v>
      </c>
      <c r="C55" s="1928"/>
      <c r="D55" s="2223" t="s">
        <v>914</v>
      </c>
      <c r="E55" s="2223">
        <f>SUM(E56:E71)</f>
        <v>2069252</v>
      </c>
      <c r="F55" s="2223">
        <f>SUM(F56:F71)</f>
        <v>1132799</v>
      </c>
      <c r="G55" s="2223">
        <f>SUM(G56:G71)</f>
        <v>936453</v>
      </c>
      <c r="H55" s="1930"/>
      <c r="I55" s="2582"/>
      <c r="J55" s="2582"/>
      <c r="K55" s="2582"/>
      <c r="L55" s="2582"/>
      <c r="M55" s="2582"/>
      <c r="N55" s="1930"/>
      <c r="O55" s="2006"/>
      <c r="P55" s="2006"/>
    </row>
    <row r="56" spans="1:16" s="2007" customFormat="1" ht="33.75">
      <c r="A56" s="1929"/>
      <c r="B56" s="1929"/>
      <c r="C56" s="1928"/>
      <c r="D56" s="2213" t="s">
        <v>916</v>
      </c>
      <c r="E56" s="2224">
        <f>+F56+G56</f>
        <v>25706</v>
      </c>
      <c r="F56" s="2225">
        <v>15049</v>
      </c>
      <c r="G56" s="2225">
        <v>10657</v>
      </c>
      <c r="H56" s="1930"/>
      <c r="I56" s="2564" t="s">
        <v>4</v>
      </c>
      <c r="J56" s="2566" t="s">
        <v>110</v>
      </c>
      <c r="K56" s="2226" t="s">
        <v>949</v>
      </c>
      <c r="L56" s="2226" t="s">
        <v>939</v>
      </c>
      <c r="M56" s="2226" t="s">
        <v>950</v>
      </c>
      <c r="N56" s="1930"/>
      <c r="O56" s="2006"/>
      <c r="P56" s="2006"/>
    </row>
    <row r="57" spans="1:16" s="2007" customFormat="1" ht="33.75">
      <c r="A57" s="2221" t="s">
        <v>144</v>
      </c>
      <c r="B57" s="2186">
        <v>20236</v>
      </c>
      <c r="C57" s="1928"/>
      <c r="D57" s="2213" t="s">
        <v>918</v>
      </c>
      <c r="E57" s="2224">
        <f t="shared" ref="E57:E71" si="0">+F57+G57</f>
        <v>224240</v>
      </c>
      <c r="F57" s="2225">
        <v>125992</v>
      </c>
      <c r="G57" s="2225">
        <v>98248</v>
      </c>
      <c r="H57" s="1930"/>
      <c r="I57" s="2565"/>
      <c r="J57" s="2567"/>
      <c r="K57" s="2227" t="s">
        <v>66</v>
      </c>
      <c r="L57" s="2228"/>
      <c r="M57" s="2228"/>
      <c r="N57" s="1930"/>
      <c r="O57" s="2006"/>
      <c r="P57" s="2006"/>
    </row>
    <row r="58" spans="1:16" s="2007" customFormat="1" ht="33.75">
      <c r="A58" s="1930"/>
      <c r="B58" s="1930"/>
      <c r="C58" s="1928"/>
      <c r="D58" s="2213" t="s">
        <v>919</v>
      </c>
      <c r="E58" s="2224">
        <f t="shared" si="0"/>
        <v>323417</v>
      </c>
      <c r="F58" s="2225">
        <v>177165</v>
      </c>
      <c r="G58" s="2225">
        <v>146252</v>
      </c>
      <c r="H58" s="1930"/>
      <c r="I58" s="2229"/>
      <c r="J58" s="2229"/>
      <c r="K58" s="2230" t="s">
        <v>940</v>
      </c>
      <c r="L58" s="2225">
        <v>57356</v>
      </c>
      <c r="M58" s="2225">
        <v>138821</v>
      </c>
      <c r="N58" s="1930"/>
      <c r="O58" s="2006"/>
      <c r="P58" s="2006"/>
    </row>
    <row r="59" spans="1:16" s="2007" customFormat="1" ht="33.75">
      <c r="A59" s="2572" t="s">
        <v>922</v>
      </c>
      <c r="B59" s="2572"/>
      <c r="C59" s="1928"/>
      <c r="D59" s="2213" t="s">
        <v>920</v>
      </c>
      <c r="E59" s="2224">
        <f t="shared" si="0"/>
        <v>305725</v>
      </c>
      <c r="F59" s="2225">
        <v>165192</v>
      </c>
      <c r="G59" s="2225">
        <v>140533</v>
      </c>
      <c r="H59" s="1930"/>
      <c r="I59" s="2229"/>
      <c r="J59" s="2229"/>
      <c r="K59" s="2230" t="s">
        <v>941</v>
      </c>
      <c r="L59" s="2225">
        <v>14492</v>
      </c>
      <c r="M59" s="2225">
        <v>109546</v>
      </c>
      <c r="N59" s="1930"/>
      <c r="O59" s="2006"/>
      <c r="P59" s="2006"/>
    </row>
    <row r="60" spans="1:16" s="2007" customFormat="1" ht="33.75">
      <c r="A60" s="2231" t="s">
        <v>141</v>
      </c>
      <c r="B60" s="2186">
        <v>417</v>
      </c>
      <c r="C60" s="1928"/>
      <c r="D60" s="2213" t="s">
        <v>921</v>
      </c>
      <c r="E60" s="2224">
        <f t="shared" si="0"/>
        <v>271688</v>
      </c>
      <c r="F60" s="2225">
        <v>143681</v>
      </c>
      <c r="G60" s="2225">
        <v>128007</v>
      </c>
      <c r="H60" s="1930"/>
      <c r="I60" s="2229"/>
      <c r="J60" s="2229"/>
      <c r="K60" s="2230" t="s">
        <v>942</v>
      </c>
      <c r="L60" s="2225">
        <v>8806</v>
      </c>
      <c r="M60" s="2225">
        <v>126877</v>
      </c>
      <c r="N60" s="1930"/>
      <c r="O60" s="2006"/>
      <c r="P60" s="2006"/>
    </row>
    <row r="61" spans="1:16" s="2007" customFormat="1" ht="33.75">
      <c r="A61" s="2231" t="s">
        <v>142</v>
      </c>
      <c r="B61" s="2186">
        <v>528</v>
      </c>
      <c r="C61" s="1928"/>
      <c r="D61" s="2213" t="s">
        <v>923</v>
      </c>
      <c r="E61" s="2224">
        <f t="shared" si="0"/>
        <v>244781</v>
      </c>
      <c r="F61" s="2225">
        <v>130925</v>
      </c>
      <c r="G61" s="2225">
        <v>113856</v>
      </c>
      <c r="H61" s="1930"/>
      <c r="I61" s="2229"/>
      <c r="J61" s="2229"/>
      <c r="K61" s="2230" t="s">
        <v>943</v>
      </c>
      <c r="L61" s="2225">
        <v>5668</v>
      </c>
      <c r="M61" s="2225">
        <v>176645</v>
      </c>
      <c r="N61" s="1930"/>
      <c r="O61" s="2006"/>
      <c r="P61" s="2006"/>
    </row>
    <row r="62" spans="1:16" s="2007" customFormat="1" ht="33.75">
      <c r="A62" s="2231" t="s">
        <v>548</v>
      </c>
      <c r="B62" s="2186">
        <v>23</v>
      </c>
      <c r="C62" s="1928"/>
      <c r="D62" s="2213" t="s">
        <v>924</v>
      </c>
      <c r="E62" s="2224">
        <f t="shared" si="0"/>
        <v>200121</v>
      </c>
      <c r="F62" s="2225">
        <v>108018</v>
      </c>
      <c r="G62" s="2225">
        <v>92103</v>
      </c>
      <c r="H62" s="1930"/>
      <c r="I62" s="2232">
        <v>2020</v>
      </c>
      <c r="J62" s="2229" t="s">
        <v>1044</v>
      </c>
      <c r="K62" s="2230" t="s">
        <v>944</v>
      </c>
      <c r="L62" s="2225">
        <v>1920</v>
      </c>
      <c r="M62" s="2225">
        <v>134399</v>
      </c>
      <c r="N62" s="1930"/>
      <c r="O62" s="2006"/>
      <c r="P62" s="2006"/>
    </row>
    <row r="63" spans="1:16" s="2007" customFormat="1" ht="33.75">
      <c r="A63" s="2233" t="s">
        <v>927</v>
      </c>
      <c r="B63" s="2234">
        <v>801465207412</v>
      </c>
      <c r="C63" s="1928"/>
      <c r="D63" s="2213" t="s">
        <v>925</v>
      </c>
      <c r="E63" s="2224">
        <f t="shared" si="0"/>
        <v>166527</v>
      </c>
      <c r="F63" s="2225">
        <v>90567</v>
      </c>
      <c r="G63" s="2225">
        <v>75960</v>
      </c>
      <c r="H63" s="1930"/>
      <c r="I63" s="2229"/>
      <c r="J63" s="2229"/>
      <c r="K63" s="2230" t="s">
        <v>945</v>
      </c>
      <c r="L63" s="2225">
        <v>1683</v>
      </c>
      <c r="M63" s="2225">
        <v>346857</v>
      </c>
      <c r="N63" s="1930"/>
      <c r="O63" s="2006"/>
      <c r="P63" s="2006"/>
    </row>
    <row r="64" spans="1:16" s="2007" customFormat="1" ht="33.75">
      <c r="A64" s="2233" t="s">
        <v>1040</v>
      </c>
      <c r="B64" s="2234">
        <v>4562235100000</v>
      </c>
      <c r="C64" s="1928"/>
      <c r="D64" s="2213" t="s">
        <v>926</v>
      </c>
      <c r="E64" s="2224">
        <f t="shared" si="0"/>
        <v>126675</v>
      </c>
      <c r="F64" s="2225">
        <v>70198</v>
      </c>
      <c r="G64" s="2225">
        <v>56477</v>
      </c>
      <c r="H64" s="1930"/>
      <c r="I64" s="2229"/>
      <c r="J64" s="2229"/>
      <c r="K64" s="2230" t="s">
        <v>946</v>
      </c>
      <c r="L64" s="2225">
        <v>245</v>
      </c>
      <c r="M64" s="2225">
        <v>170914</v>
      </c>
      <c r="N64" s="1930"/>
      <c r="O64" s="2006"/>
      <c r="P64" s="2006"/>
    </row>
    <row r="65" spans="1:16" s="2007" customFormat="1" ht="33.75">
      <c r="A65" s="2235" t="s">
        <v>14</v>
      </c>
      <c r="B65" s="2236">
        <f>+B63/B64</f>
        <v>0.17567380677335107</v>
      </c>
      <c r="C65" s="1928"/>
      <c r="D65" s="2213" t="s">
        <v>928</v>
      </c>
      <c r="E65" s="2224">
        <f t="shared" si="0"/>
        <v>79985</v>
      </c>
      <c r="F65" s="2225">
        <v>45646</v>
      </c>
      <c r="G65" s="2225">
        <v>34339</v>
      </c>
      <c r="H65" s="1930"/>
      <c r="I65" s="2229"/>
      <c r="J65" s="2229"/>
      <c r="K65" s="2230" t="s">
        <v>947</v>
      </c>
      <c r="L65" s="2225">
        <v>202</v>
      </c>
      <c r="M65" s="2225">
        <v>429270</v>
      </c>
      <c r="N65" s="1930"/>
      <c r="O65" s="2006"/>
      <c r="P65" s="2006"/>
    </row>
    <row r="66" spans="1:16" s="2007" customFormat="1" ht="33.75">
      <c r="A66" s="1928"/>
      <c r="B66" s="1928"/>
      <c r="C66" s="1928"/>
      <c r="D66" s="2213" t="s">
        <v>929</v>
      </c>
      <c r="E66" s="2224">
        <f t="shared" si="0"/>
        <v>49239</v>
      </c>
      <c r="F66" s="2225">
        <v>29389</v>
      </c>
      <c r="G66" s="2225">
        <v>19850</v>
      </c>
      <c r="H66" s="1930"/>
      <c r="I66" s="2237"/>
      <c r="J66" s="2237"/>
      <c r="K66" s="2230" t="s">
        <v>948</v>
      </c>
      <c r="L66" s="2225">
        <v>12</v>
      </c>
      <c r="M66" s="2225">
        <v>435926</v>
      </c>
      <c r="N66" s="1930"/>
      <c r="O66" s="2006"/>
      <c r="P66" s="2006"/>
    </row>
    <row r="67" spans="1:16" s="2007" customFormat="1" ht="33.75">
      <c r="A67" s="1930"/>
      <c r="B67" s="1930"/>
      <c r="C67" s="1928"/>
      <c r="D67" s="2213" t="s">
        <v>930</v>
      </c>
      <c r="E67" s="2224">
        <f t="shared" si="0"/>
        <v>26683</v>
      </c>
      <c r="F67" s="2225">
        <v>16259</v>
      </c>
      <c r="G67" s="2225">
        <v>10424</v>
      </c>
      <c r="H67" s="1930"/>
      <c r="I67" s="1929"/>
      <c r="J67" s="1930"/>
      <c r="K67" s="1930"/>
      <c r="L67" s="2238">
        <f>SUM(L58:L66)</f>
        <v>90384</v>
      </c>
      <c r="M67" s="2238">
        <f>SUM(M58:M66)</f>
        <v>2069255</v>
      </c>
      <c r="N67" s="1930"/>
      <c r="O67" s="2006"/>
      <c r="P67" s="2006"/>
    </row>
    <row r="68" spans="1:16" s="2007" customFormat="1" ht="33.75">
      <c r="A68" s="2572" t="s">
        <v>933</v>
      </c>
      <c r="B68" s="2572"/>
      <c r="C68" s="1928"/>
      <c r="D68" s="2213" t="s">
        <v>931</v>
      </c>
      <c r="E68" s="2224">
        <f t="shared" si="0"/>
        <v>12831</v>
      </c>
      <c r="F68" s="2225">
        <v>7855</v>
      </c>
      <c r="G68" s="2225">
        <v>4976</v>
      </c>
      <c r="H68" s="1930"/>
      <c r="I68" s="1929"/>
      <c r="J68" s="1930"/>
      <c r="K68" s="1930"/>
      <c r="L68" s="1930"/>
      <c r="M68" s="2239">
        <f>+M67-D12</f>
        <v>0</v>
      </c>
      <c r="N68" s="1930"/>
      <c r="O68" s="2006"/>
      <c r="P68" s="2006"/>
    </row>
    <row r="69" spans="1:16" s="2007" customFormat="1" ht="33.75">
      <c r="A69" s="2233" t="s">
        <v>935</v>
      </c>
      <c r="B69" s="2186">
        <v>2123180</v>
      </c>
      <c r="C69" s="1928"/>
      <c r="D69" s="2213" t="s">
        <v>932</v>
      </c>
      <c r="E69" s="2224">
        <f t="shared" si="0"/>
        <v>6950</v>
      </c>
      <c r="F69" s="2225">
        <v>4105</v>
      </c>
      <c r="G69" s="2225">
        <v>2845</v>
      </c>
      <c r="H69" s="1930"/>
      <c r="I69" s="1929"/>
      <c r="J69" s="1930"/>
      <c r="K69" s="1930"/>
      <c r="L69" s="1930"/>
      <c r="M69" s="1930"/>
      <c r="N69" s="1930"/>
      <c r="O69" s="2006"/>
      <c r="P69" s="2006"/>
    </row>
    <row r="70" spans="1:16" s="2007" customFormat="1" ht="33.75">
      <c r="A70" s="2233" t="s">
        <v>936</v>
      </c>
      <c r="B70" s="2186">
        <v>1934171</v>
      </c>
      <c r="C70" s="1928"/>
      <c r="D70" s="2213" t="s">
        <v>934</v>
      </c>
      <c r="E70" s="2224">
        <f t="shared" si="0"/>
        <v>4680</v>
      </c>
      <c r="F70" s="2225">
        <v>2754</v>
      </c>
      <c r="G70" s="2225">
        <v>1926</v>
      </c>
      <c r="H70" s="1930"/>
      <c r="I70" s="1929"/>
      <c r="J70" s="1930"/>
      <c r="K70" s="1930"/>
      <c r="L70" s="1930"/>
      <c r="M70" s="1930"/>
      <c r="N70" s="1930"/>
      <c r="O70" s="2006"/>
      <c r="P70" s="2006"/>
    </row>
    <row r="71" spans="1:16" s="2007" customFormat="1" ht="63">
      <c r="A71" s="2233" t="s">
        <v>937</v>
      </c>
      <c r="B71" s="2186">
        <v>7741871</v>
      </c>
      <c r="C71" s="1928"/>
      <c r="D71" s="2213" t="s">
        <v>1029</v>
      </c>
      <c r="E71" s="2224">
        <f t="shared" si="0"/>
        <v>4</v>
      </c>
      <c r="F71" s="2225">
        <v>4</v>
      </c>
      <c r="G71" s="2225">
        <v>0</v>
      </c>
      <c r="H71" s="1930"/>
      <c r="I71" s="1929"/>
      <c r="J71" s="1930"/>
      <c r="K71" s="1930"/>
      <c r="L71" s="1930"/>
      <c r="M71" s="1930"/>
      <c r="N71" s="1930"/>
      <c r="O71" s="2006"/>
      <c r="P71" s="2006"/>
    </row>
    <row r="72" spans="1:16" s="2007" customFormat="1" ht="33.75">
      <c r="A72" s="2233" t="s">
        <v>991</v>
      </c>
      <c r="B72" s="2186">
        <v>4385862</v>
      </c>
      <c r="C72" s="1928"/>
      <c r="D72" s="1929"/>
      <c r="E72" s="1929"/>
      <c r="F72" s="1930"/>
      <c r="G72" s="1930"/>
      <c r="H72" s="1930"/>
      <c r="I72" s="1929"/>
      <c r="J72" s="1930"/>
      <c r="K72" s="1930"/>
      <c r="L72" s="1930"/>
      <c r="M72" s="1930"/>
      <c r="N72" s="1930"/>
      <c r="O72" s="2006"/>
      <c r="P72" s="2006"/>
    </row>
    <row r="73" spans="1:16" s="2007" customFormat="1" ht="33.75">
      <c r="A73" s="2240" t="s">
        <v>993</v>
      </c>
      <c r="B73" s="2186">
        <v>2615242</v>
      </c>
      <c r="C73" s="1928"/>
      <c r="D73" s="1928"/>
      <c r="E73" s="1928"/>
      <c r="F73" s="1928"/>
      <c r="G73" s="1930"/>
      <c r="H73" s="2241"/>
      <c r="I73" s="1929"/>
      <c r="J73" s="1930"/>
      <c r="K73" s="1930"/>
      <c r="L73" s="1930"/>
      <c r="M73" s="1930"/>
      <c r="N73" s="1930"/>
      <c r="O73" s="2006"/>
      <c r="P73" s="2006"/>
    </row>
    <row r="74" spans="1:16" s="2007" customFormat="1" ht="33.75">
      <c r="A74" s="2240" t="s">
        <v>994</v>
      </c>
      <c r="B74" s="2186">
        <v>1770620</v>
      </c>
      <c r="C74" s="1928"/>
      <c r="D74" s="2242"/>
      <c r="E74" s="2242"/>
      <c r="F74" s="2242"/>
      <c r="G74" s="2242"/>
      <c r="H74" s="2241"/>
      <c r="I74" s="1929"/>
      <c r="J74" s="1930"/>
      <c r="K74" s="1930"/>
      <c r="L74" s="1930"/>
      <c r="M74" s="1930"/>
      <c r="N74" s="1930"/>
      <c r="O74" s="2006"/>
      <c r="P74" s="2006"/>
    </row>
    <row r="75" spans="1:16" s="2007" customFormat="1" ht="33.75">
      <c r="A75" s="1928"/>
      <c r="B75" s="1928"/>
      <c r="C75" s="1928"/>
      <c r="D75" s="1929"/>
      <c r="E75" s="1929"/>
      <c r="F75" s="1930"/>
      <c r="G75" s="1930"/>
      <c r="H75" s="1930"/>
      <c r="I75" s="1929"/>
      <c r="J75" s="1930"/>
      <c r="K75" s="1930"/>
      <c r="L75" s="1930"/>
      <c r="M75" s="1930"/>
      <c r="N75" s="1930"/>
      <c r="O75" s="2006"/>
      <c r="P75" s="2006"/>
    </row>
    <row r="77" spans="1:16">
      <c r="B77" s="1928"/>
      <c r="C77" s="1929"/>
      <c r="E77" s="1930"/>
      <c r="H77" s="1929"/>
      <c r="I77" s="1930"/>
      <c r="P77" s="2041"/>
    </row>
    <row r="78" spans="1:16" s="2177" customFormat="1" ht="36">
      <c r="A78" s="2568" t="s">
        <v>110</v>
      </c>
      <c r="B78" s="2568" t="s">
        <v>1055</v>
      </c>
      <c r="C78" s="2568"/>
      <c r="D78" s="2568"/>
      <c r="E78" s="2568"/>
      <c r="F78" s="2568"/>
      <c r="G78" s="2568"/>
      <c r="H78" s="2568"/>
      <c r="I78" s="2568" t="s">
        <v>1056</v>
      </c>
      <c r="J78" s="2569" t="s">
        <v>137</v>
      </c>
      <c r="K78" s="2569"/>
      <c r="L78" s="2569"/>
      <c r="M78" s="2568" t="s">
        <v>1057</v>
      </c>
      <c r="N78" s="2570" t="s">
        <v>111</v>
      </c>
      <c r="O78" s="2562" t="s">
        <v>1058</v>
      </c>
      <c r="P78" s="2562" t="s">
        <v>66</v>
      </c>
    </row>
    <row r="79" spans="1:16" s="2177" customFormat="1" ht="36">
      <c r="A79" s="2568"/>
      <c r="B79" s="2243" t="s">
        <v>737</v>
      </c>
      <c r="C79" s="2243" t="s">
        <v>973</v>
      </c>
      <c r="D79" s="2243" t="s">
        <v>790</v>
      </c>
      <c r="E79" s="2243" t="s">
        <v>64</v>
      </c>
      <c r="F79" s="2243" t="s">
        <v>65</v>
      </c>
      <c r="G79" s="2243" t="s">
        <v>57</v>
      </c>
      <c r="H79" s="2243" t="s">
        <v>58</v>
      </c>
      <c r="I79" s="2568"/>
      <c r="J79" s="2244" t="s">
        <v>1068</v>
      </c>
      <c r="K79" s="2244" t="s">
        <v>1059</v>
      </c>
      <c r="L79" s="2244" t="s">
        <v>1060</v>
      </c>
      <c r="M79" s="2568"/>
      <c r="N79" s="2571"/>
      <c r="O79" s="2563"/>
      <c r="P79" s="2563"/>
    </row>
    <row r="80" spans="1:16" s="2007" customFormat="1" ht="33.75">
      <c r="A80" s="2245">
        <v>44105</v>
      </c>
      <c r="B80" s="2246">
        <v>22541</v>
      </c>
      <c r="C80" s="2246">
        <v>414931</v>
      </c>
      <c r="D80" s="2246">
        <v>5632</v>
      </c>
      <c r="E80" s="2246">
        <v>492817</v>
      </c>
      <c r="F80" s="2246">
        <v>264249</v>
      </c>
      <c r="G80" s="2246">
        <v>14107</v>
      </c>
      <c r="H80" s="2246">
        <v>316923</v>
      </c>
      <c r="I80" s="2247">
        <f>SUM(B80:H80)</f>
        <v>1531200</v>
      </c>
      <c r="J80" s="2246">
        <v>387</v>
      </c>
      <c r="K80" s="2246">
        <v>1704</v>
      </c>
      <c r="L80" s="2246">
        <v>97042</v>
      </c>
      <c r="M80" s="2247">
        <f>SUM(J80:L80)</f>
        <v>99133</v>
      </c>
      <c r="N80" s="2246">
        <v>30124</v>
      </c>
      <c r="O80" s="2149">
        <v>14211</v>
      </c>
      <c r="P80" s="2148">
        <f>+M80+I80+N80+O80</f>
        <v>1674668</v>
      </c>
    </row>
    <row r="81" spans="1:16" s="2007" customFormat="1" ht="33.75">
      <c r="A81" s="1929"/>
      <c r="B81" s="1928"/>
      <c r="C81" s="1929"/>
      <c r="D81" s="1929"/>
      <c r="E81" s="1930"/>
      <c r="F81" s="1930"/>
      <c r="G81" s="1930"/>
      <c r="H81" s="1929"/>
      <c r="I81" s="1930"/>
      <c r="J81" s="1930"/>
      <c r="K81" s="1930"/>
      <c r="L81" s="1930"/>
      <c r="M81" s="1930"/>
      <c r="N81" s="1930"/>
      <c r="O81" s="2006"/>
      <c r="P81" s="2006"/>
    </row>
  </sheetData>
  <mergeCells count="32">
    <mergeCell ref="I55:M55"/>
    <mergeCell ref="A5:A6"/>
    <mergeCell ref="A8:B8"/>
    <mergeCell ref="C8:D8"/>
    <mergeCell ref="G8:H8"/>
    <mergeCell ref="A14:B14"/>
    <mergeCell ref="C14:D14"/>
    <mergeCell ref="A40:B40"/>
    <mergeCell ref="C40:D40"/>
    <mergeCell ref="A52:B52"/>
    <mergeCell ref="E8:F8"/>
    <mergeCell ref="A33:E33"/>
    <mergeCell ref="A22:E22"/>
    <mergeCell ref="A30:B30"/>
    <mergeCell ref="A1:P1"/>
    <mergeCell ref="I54:M54"/>
    <mergeCell ref="I53:M53"/>
    <mergeCell ref="A45:D45"/>
    <mergeCell ref="A39:D39"/>
    <mergeCell ref="D53:G53"/>
    <mergeCell ref="P78:P79"/>
    <mergeCell ref="I56:I57"/>
    <mergeCell ref="J56:J57"/>
    <mergeCell ref="A78:A79"/>
    <mergeCell ref="B78:H78"/>
    <mergeCell ref="I78:I79"/>
    <mergeCell ref="J78:L78"/>
    <mergeCell ref="M78:M79"/>
    <mergeCell ref="N78:N79"/>
    <mergeCell ref="O78:O79"/>
    <mergeCell ref="A59:B59"/>
    <mergeCell ref="A68:B68"/>
  </mergeCells>
  <conditionalFormatting sqref="H9:H11 B31 B53:B55 B57 B60:B65 L58:M66 B35:E36 B15:D18 F56:G71 B24:E27 B41:D42">
    <cfRule type="cellIs" dxfId="7" priority="17" operator="equal">
      <formula>0</formula>
    </cfRule>
  </conditionalFormatting>
  <conditionalFormatting sqref="B69:B74">
    <cfRule type="cellIs" dxfId="6" priority="16" operator="equal">
      <formula>0</formula>
    </cfRule>
  </conditionalFormatting>
  <conditionalFormatting sqref="C9:C11 E9:E10">
    <cfRule type="cellIs" dxfId="5" priority="15" operator="equal">
      <formula>0</formula>
    </cfRule>
  </conditionalFormatting>
  <conditionalFormatting sqref="A9:A11">
    <cfRule type="cellIs" dxfId="4" priority="14" operator="equal">
      <formula>0</formula>
    </cfRule>
  </conditionalFormatting>
  <conditionalFormatting sqref="B6:C6">
    <cfRule type="cellIs" dxfId="3" priority="7" operator="equal">
      <formula>0</formula>
    </cfRule>
  </conditionalFormatting>
  <conditionalFormatting sqref="B9:B11">
    <cfRule type="cellIs" dxfId="2" priority="6" operator="equal">
      <formula>0</formula>
    </cfRule>
  </conditionalFormatting>
  <conditionalFormatting sqref="D9:D11">
    <cfRule type="cellIs" dxfId="1" priority="5" operator="equal">
      <formula>0</formula>
    </cfRule>
  </conditionalFormatting>
  <conditionalFormatting sqref="F9:F10">
    <cfRule type="cellIs" dxfId="0" priority="4" operator="equal">
      <formula>0</formula>
    </cfRule>
  </conditionalFormatting>
  <pageMargins left="0.7" right="0.7" top="0.75" bottom="0.75" header="0.3" footer="0.3"/>
  <pageSetup paperSize="17" scale="25"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7" customWidth="1"/>
    <col min="2"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J9" sqref="J9"/>
    </sheetView>
  </sheetViews>
  <sheetFormatPr baseColWidth="10" defaultColWidth="11.42578125" defaultRowHeight="15"/>
  <cols>
    <col min="1" max="1" width="41.7109375" style="67" customWidth="1"/>
    <col min="2" max="2" width="12.28515625" style="67" customWidth="1"/>
    <col min="3" max="3" width="17.85546875" style="67" customWidth="1"/>
    <col min="4" max="4" width="16.42578125" style="67" customWidth="1"/>
    <col min="5" max="5" width="16.140625" style="67" customWidth="1"/>
    <col min="6" max="6" width="16.42578125" style="67" customWidth="1"/>
    <col min="7" max="7" width="19.5703125" style="67" customWidth="1"/>
    <col min="8" max="8" width="15.5703125" style="67" customWidth="1"/>
    <col min="9" max="16384" width="11.42578125" style="67"/>
  </cols>
  <sheetData>
    <row r="1" spans="1:9" ht="68.25" customHeight="1">
      <c r="A1" s="2588"/>
      <c r="B1" s="2588"/>
      <c r="C1" s="2588"/>
      <c r="D1" s="2588"/>
      <c r="E1" s="2588"/>
      <c r="F1" s="2588"/>
      <c r="G1" s="2588"/>
    </row>
    <row r="2" spans="1:9" s="15" customFormat="1" ht="18.75" customHeight="1">
      <c r="A2" s="2589"/>
      <c r="B2" s="2589"/>
      <c r="C2" s="2589"/>
      <c r="D2" s="2589"/>
      <c r="E2" s="2589"/>
      <c r="F2" s="2589"/>
      <c r="G2" s="2589"/>
    </row>
    <row r="3" spans="1:9" ht="21" customHeight="1">
      <c r="A3" s="1685" t="s">
        <v>1</v>
      </c>
      <c r="B3" s="1686" t="s">
        <v>424</v>
      </c>
      <c r="C3" s="2167" t="s">
        <v>691</v>
      </c>
      <c r="D3" s="2167" t="s">
        <v>745</v>
      </c>
      <c r="E3" s="2167" t="s">
        <v>765</v>
      </c>
      <c r="F3" s="2167" t="s">
        <v>814</v>
      </c>
      <c r="G3" s="2167" t="s">
        <v>869</v>
      </c>
      <c r="H3" s="2168" t="s">
        <v>1065</v>
      </c>
    </row>
    <row r="4" spans="1:9" ht="14.25" customHeight="1">
      <c r="A4" s="1683" t="s">
        <v>844</v>
      </c>
      <c r="B4" s="2166">
        <v>60620.6528370136</v>
      </c>
      <c r="C4" s="1013">
        <v>49930.368070140597</v>
      </c>
      <c r="D4" s="1013">
        <v>55868.199383199702</v>
      </c>
      <c r="E4" s="1013">
        <v>57001.0827931026</v>
      </c>
      <c r="F4" s="1013">
        <v>56129.2446116254</v>
      </c>
      <c r="G4" s="1013">
        <v>412824.358800093</v>
      </c>
      <c r="H4" s="1687">
        <v>379226</v>
      </c>
    </row>
    <row r="5" spans="1:9" ht="14.25" customHeight="1">
      <c r="A5" s="1683" t="s">
        <v>960</v>
      </c>
      <c r="B5" s="2166">
        <v>296466.01636255003</v>
      </c>
      <c r="C5" s="1013">
        <v>297718.53975867701</v>
      </c>
      <c r="D5" s="1013">
        <v>308434.12585556897</v>
      </c>
      <c r="E5" s="1013">
        <v>292680.09184768097</v>
      </c>
      <c r="F5" s="1013">
        <v>329231.89331202401</v>
      </c>
      <c r="G5" s="1013">
        <v>492343.65698585199</v>
      </c>
      <c r="H5" s="1687">
        <v>456864</v>
      </c>
      <c r="I5" s="1013"/>
    </row>
    <row r="6" spans="1:9" s="610" customFormat="1" ht="14.25" customHeight="1">
      <c r="A6" s="1683" t="s">
        <v>845</v>
      </c>
      <c r="B6" s="2166">
        <v>59714.370780410398</v>
      </c>
      <c r="C6" s="1013">
        <v>63913.300254362301</v>
      </c>
      <c r="D6" s="1013">
        <v>73182.162034271503</v>
      </c>
      <c r="E6" s="1013">
        <v>69841.413603471097</v>
      </c>
      <c r="F6" s="1013">
        <v>61244.992628313201</v>
      </c>
      <c r="G6" s="1013">
        <v>50362.222172571601</v>
      </c>
      <c r="H6" s="1687">
        <v>61517</v>
      </c>
      <c r="I6" s="607"/>
    </row>
    <row r="7" spans="1:9" s="610" customFormat="1" ht="14.25" customHeight="1">
      <c r="A7" s="1683" t="s">
        <v>846</v>
      </c>
      <c r="B7" s="2166">
        <v>48888.806951080602</v>
      </c>
      <c r="C7" s="1013">
        <v>38239.420789120799</v>
      </c>
      <c r="D7" s="1013">
        <v>34850.9449256683</v>
      </c>
      <c r="E7" s="1013">
        <v>62178.351777499003</v>
      </c>
      <c r="F7" s="1013">
        <v>62714.282458407302</v>
      </c>
      <c r="G7" s="1013">
        <v>332508.063329731</v>
      </c>
      <c r="H7" s="1687">
        <v>294076</v>
      </c>
      <c r="I7" s="607"/>
    </row>
    <row r="8" spans="1:9" s="610" customFormat="1" ht="14.25" customHeight="1">
      <c r="A8" s="1683" t="s">
        <v>847</v>
      </c>
      <c r="B8" s="2166">
        <v>301377.35207402898</v>
      </c>
      <c r="C8" s="1013">
        <v>301135.12053991802</v>
      </c>
      <c r="D8" s="1013">
        <v>315261.81400489598</v>
      </c>
      <c r="E8" s="1013">
        <v>309575.18506223499</v>
      </c>
      <c r="F8" s="1013">
        <v>363878.734750684</v>
      </c>
      <c r="G8" s="1013">
        <v>955729.587000206</v>
      </c>
      <c r="H8" s="1687">
        <v>860403</v>
      </c>
      <c r="I8" s="607"/>
    </row>
    <row r="9" spans="1:9" s="610" customFormat="1" ht="14.25" customHeight="1">
      <c r="A9" s="1683" t="s">
        <v>848</v>
      </c>
      <c r="B9" s="2166">
        <v>128757.07975773</v>
      </c>
      <c r="C9" s="1013">
        <v>136670.06967720701</v>
      </c>
      <c r="D9" s="1013">
        <v>138351.71161622301</v>
      </c>
      <c r="E9" s="1013">
        <v>155962.71139588201</v>
      </c>
      <c r="F9" s="1013">
        <v>160111.54515996299</v>
      </c>
      <c r="G9" s="1013">
        <v>363647.27940794302</v>
      </c>
      <c r="H9" s="1687">
        <v>272042</v>
      </c>
      <c r="I9" s="607"/>
    </row>
    <row r="10" spans="1:9" ht="14.25" customHeight="1">
      <c r="A10" s="1683" t="s">
        <v>849</v>
      </c>
      <c r="B10" s="2166">
        <v>83528.751957262895</v>
      </c>
      <c r="C10" s="1013">
        <v>88560.160087951095</v>
      </c>
      <c r="D10" s="1013">
        <v>98247.656442459105</v>
      </c>
      <c r="E10" s="1013">
        <v>89857.175522048507</v>
      </c>
      <c r="F10" s="1013">
        <v>95489.934102994404</v>
      </c>
      <c r="G10" s="1013">
        <v>338298.13805765403</v>
      </c>
      <c r="H10" s="1687">
        <v>335448</v>
      </c>
    </row>
    <row r="11" spans="1:9" ht="14.25" customHeight="1">
      <c r="A11" s="1683" t="s">
        <v>850</v>
      </c>
      <c r="B11" s="2166">
        <v>62228.752616838501</v>
      </c>
      <c r="C11" s="1013">
        <v>78987.2559416843</v>
      </c>
      <c r="D11" s="1013">
        <v>79104.770145197806</v>
      </c>
      <c r="E11" s="1013">
        <v>72122.875363597195</v>
      </c>
      <c r="F11" s="1013">
        <v>99179.4057439553</v>
      </c>
      <c r="G11" s="1013">
        <v>113762.132624661</v>
      </c>
      <c r="H11" s="1687">
        <v>83614</v>
      </c>
    </row>
    <row r="12" spans="1:9" ht="14.25" customHeight="1">
      <c r="A12" s="1683" t="s">
        <v>851</v>
      </c>
      <c r="B12" s="2166">
        <v>245432.85083241499</v>
      </c>
      <c r="C12" s="1013">
        <v>220870.621319878</v>
      </c>
      <c r="D12" s="1013">
        <v>213039.50418334201</v>
      </c>
      <c r="E12" s="1013">
        <v>219982.78296591801</v>
      </c>
      <c r="F12" s="1013">
        <v>229906.116986262</v>
      </c>
      <c r="G12" s="1013">
        <v>257747.89866229999</v>
      </c>
      <c r="H12" s="1687">
        <v>282352</v>
      </c>
    </row>
    <row r="13" spans="1:9" ht="14.25" customHeight="1">
      <c r="A13" s="1683" t="s">
        <v>852</v>
      </c>
      <c r="B13" s="2166">
        <v>211574.92317028</v>
      </c>
      <c r="C13" s="1013">
        <v>239844.23112838299</v>
      </c>
      <c r="D13" s="1013">
        <v>249184.02009305501</v>
      </c>
      <c r="E13" s="1013">
        <v>258595.65581546401</v>
      </c>
      <c r="F13" s="1013">
        <v>265482.401239486</v>
      </c>
      <c r="G13" s="1013">
        <v>287089.30608466</v>
      </c>
      <c r="H13" s="1687">
        <v>276002</v>
      </c>
    </row>
    <row r="14" spans="1:9" ht="14.25" customHeight="1">
      <c r="A14" s="1683" t="s">
        <v>853</v>
      </c>
      <c r="B14" s="2166">
        <v>127950.723433634</v>
      </c>
      <c r="C14" s="1013">
        <v>154557.33810606101</v>
      </c>
      <c r="D14" s="1013">
        <v>148075.498011583</v>
      </c>
      <c r="E14" s="1013">
        <v>171460.79344521399</v>
      </c>
      <c r="F14" s="1013">
        <v>178407.53711065499</v>
      </c>
      <c r="G14" s="1013">
        <v>204680.26556689499</v>
      </c>
      <c r="H14" s="1687">
        <v>178078</v>
      </c>
    </row>
    <row r="15" spans="1:9" ht="14.25" customHeight="1">
      <c r="A15" s="1683" t="s">
        <v>854</v>
      </c>
      <c r="B15" s="2166">
        <v>227244.14005935701</v>
      </c>
      <c r="C15" s="1013">
        <v>268984.27798919001</v>
      </c>
      <c r="D15" s="1013">
        <v>299395.029321793</v>
      </c>
      <c r="E15" s="1013">
        <v>291648.505315502</v>
      </c>
      <c r="F15" s="1013">
        <v>300742.10849550797</v>
      </c>
      <c r="G15" s="1013">
        <v>906886.27711857203</v>
      </c>
      <c r="H15" s="1687">
        <v>767073</v>
      </c>
    </row>
    <row r="16" spans="1:9" ht="19.5" customHeight="1">
      <c r="A16" s="1685" t="s">
        <v>2</v>
      </c>
      <c r="B16" s="1688">
        <f t="shared" ref="B16:G16" si="0">SUM(B4:B15)</f>
        <v>1853784.4208326011</v>
      </c>
      <c r="C16" s="1689">
        <f t="shared" si="0"/>
        <v>1939410.7036625731</v>
      </c>
      <c r="D16" s="1689">
        <f t="shared" si="0"/>
        <v>2012995.4360172572</v>
      </c>
      <c r="E16" s="1689">
        <f t="shared" si="0"/>
        <v>2050906.6249076144</v>
      </c>
      <c r="F16" s="1689">
        <f t="shared" si="0"/>
        <v>2202518.1965998774</v>
      </c>
      <c r="G16" s="1689">
        <f t="shared" si="0"/>
        <v>4715879.1858111378</v>
      </c>
      <c r="H16" s="1690">
        <f t="shared" ref="H16" si="1">SUM(H4:H15)</f>
        <v>4246695</v>
      </c>
    </row>
    <row r="17" spans="1:9" s="80" customFormat="1">
      <c r="A17" s="122" t="s">
        <v>875</v>
      </c>
      <c r="B17" s="81"/>
      <c r="C17" s="81"/>
      <c r="D17" s="81"/>
      <c r="E17" s="81"/>
      <c r="F17" s="81"/>
      <c r="G17" s="81"/>
      <c r="H17" s="67"/>
      <c r="I17" s="67"/>
    </row>
    <row r="18" spans="1:9">
      <c r="A18" s="24"/>
      <c r="B18" s="82"/>
      <c r="C18" s="82"/>
      <c r="D18" s="82"/>
      <c r="E18" s="82"/>
      <c r="F18" s="82"/>
      <c r="G18" s="82"/>
    </row>
    <row r="19" spans="1:9">
      <c r="A19" s="82"/>
      <c r="B19" s="82"/>
      <c r="C19" s="82"/>
      <c r="D19" s="82"/>
      <c r="E19" s="82"/>
      <c r="F19" s="82"/>
      <c r="G19" s="82"/>
    </row>
    <row r="20" spans="1:9">
      <c r="A20" s="82"/>
      <c r="B20" s="82"/>
      <c r="C20" s="82"/>
      <c r="D20" s="82"/>
      <c r="E20" s="82"/>
      <c r="F20" s="82"/>
      <c r="G20" s="82"/>
    </row>
    <row r="21" spans="1:9">
      <c r="A21" s="82"/>
      <c r="B21" s="82"/>
      <c r="C21" s="82"/>
      <c r="D21" s="82"/>
      <c r="E21" s="82"/>
      <c r="F21" s="82"/>
      <c r="G21" s="82"/>
    </row>
    <row r="22" spans="1:9">
      <c r="A22" s="82"/>
      <c r="B22" s="82"/>
      <c r="C22" s="82"/>
      <c r="D22" s="82"/>
      <c r="E22" s="82"/>
      <c r="F22" s="82"/>
      <c r="G22" s="82"/>
    </row>
    <row r="23" spans="1:9">
      <c r="A23" s="82"/>
      <c r="B23" s="82"/>
      <c r="C23" s="82"/>
      <c r="D23" s="82"/>
      <c r="E23" s="82"/>
      <c r="F23" s="82"/>
      <c r="G23" s="82"/>
    </row>
    <row r="24" spans="1:9">
      <c r="A24" s="82"/>
      <c r="B24" s="82"/>
      <c r="C24" s="82"/>
      <c r="D24" s="82"/>
      <c r="E24" s="82"/>
      <c r="F24" s="82"/>
      <c r="G24" s="82"/>
    </row>
    <row r="25" spans="1:9">
      <c r="A25" s="82"/>
      <c r="B25" s="82"/>
      <c r="C25" s="82"/>
      <c r="D25" s="82"/>
      <c r="E25" s="82"/>
      <c r="F25" s="82"/>
      <c r="G25" s="82"/>
    </row>
    <row r="26" spans="1:9">
      <c r="A26" s="82"/>
      <c r="B26" s="82"/>
      <c r="C26" s="82"/>
      <c r="D26" s="82"/>
      <c r="E26" s="82"/>
      <c r="F26" s="82"/>
      <c r="G26" s="82"/>
    </row>
    <row r="27" spans="1:9">
      <c r="A27" s="82"/>
      <c r="B27" s="82"/>
      <c r="C27" s="82"/>
      <c r="D27" s="82"/>
      <c r="E27" s="82"/>
      <c r="F27" s="82"/>
      <c r="G27" s="82"/>
    </row>
    <row r="28" spans="1:9">
      <c r="A28" s="82"/>
      <c r="B28" s="82"/>
      <c r="C28" s="82"/>
      <c r="D28" s="82"/>
      <c r="E28" s="82"/>
      <c r="F28" s="82"/>
      <c r="G28" s="82"/>
    </row>
    <row r="29" spans="1:9">
      <c r="A29" s="82"/>
      <c r="B29" s="82"/>
      <c r="C29" s="82"/>
      <c r="D29" s="82"/>
      <c r="E29" s="82"/>
      <c r="F29" s="82"/>
      <c r="G29" s="82"/>
    </row>
    <row r="30" spans="1:9">
      <c r="A30" s="82"/>
      <c r="B30" s="82"/>
      <c r="C30" s="82"/>
      <c r="D30" s="82"/>
      <c r="E30" s="82"/>
      <c r="F30" s="82"/>
      <c r="G30" s="82"/>
    </row>
    <row r="31" spans="1:9">
      <c r="A31" s="82"/>
      <c r="B31" s="82"/>
      <c r="C31" s="82"/>
      <c r="D31" s="82"/>
      <c r="E31" s="82"/>
      <c r="F31" s="82"/>
      <c r="G31" s="82"/>
    </row>
    <row r="32" spans="1:9">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ht="11.25" customHeight="1">
      <c r="A47" s="82"/>
      <c r="B47" s="82"/>
      <c r="C47" s="82"/>
      <c r="D47" s="82"/>
      <c r="E47" s="82"/>
      <c r="F47" s="82"/>
      <c r="G47" s="82"/>
    </row>
    <row r="48" spans="1:7">
      <c r="A48" s="82"/>
      <c r="B48" s="82"/>
      <c r="C48" s="82"/>
      <c r="D48" s="82"/>
      <c r="E48" s="82"/>
      <c r="F48" s="82"/>
      <c r="G48" s="82"/>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N8" sqref="N8"/>
    </sheetView>
  </sheetViews>
  <sheetFormatPr baseColWidth="10" defaultColWidth="11.42578125" defaultRowHeight="15"/>
  <cols>
    <col min="1" max="1" width="18.5703125" style="67" customWidth="1"/>
    <col min="2" max="2" width="20.42578125" style="67" customWidth="1"/>
    <col min="3" max="3" width="21" style="67" customWidth="1"/>
    <col min="4" max="9" width="21" style="610" customWidth="1"/>
    <col min="10" max="10" width="20.7109375" style="67" customWidth="1"/>
    <col min="11" max="11" width="19.140625" style="67" customWidth="1"/>
    <col min="12" max="12" width="28.140625" style="36" customWidth="1"/>
    <col min="13" max="13" width="23.85546875" style="67" customWidth="1"/>
    <col min="14" max="14" width="34" style="67" customWidth="1"/>
    <col min="15" max="15" width="12.28515625" style="67" bestFit="1" customWidth="1"/>
    <col min="16" max="16" width="16.28515625" style="67" bestFit="1" customWidth="1"/>
    <col min="17" max="23" width="11.42578125" style="67"/>
    <col min="24" max="24" width="12.28515625" style="67" bestFit="1" customWidth="1"/>
    <col min="25" max="16384" width="11.42578125" style="67"/>
  </cols>
  <sheetData>
    <row r="1" spans="1:17" ht="78" customHeight="1">
      <c r="A1" s="2590"/>
      <c r="B1" s="2591"/>
      <c r="C1" s="2591"/>
      <c r="D1" s="2591"/>
      <c r="E1" s="2591"/>
      <c r="F1" s="2591"/>
      <c r="G1" s="2591"/>
      <c r="H1" s="2591"/>
      <c r="I1" s="2591"/>
      <c r="J1" s="2591"/>
      <c r="K1" s="2591"/>
      <c r="L1" s="2591"/>
      <c r="M1" s="2591"/>
      <c r="N1" s="2591"/>
    </row>
    <row r="2" spans="1:17" ht="6" customHeight="1">
      <c r="A2" s="2592"/>
      <c r="B2" s="2592"/>
      <c r="C2" s="2592"/>
      <c r="D2" s="2592"/>
      <c r="E2" s="2592"/>
      <c r="F2" s="2592"/>
      <c r="G2" s="2592"/>
      <c r="H2" s="2592"/>
      <c r="I2" s="2592"/>
      <c r="J2" s="2592"/>
      <c r="K2" s="2592"/>
      <c r="L2" s="2592"/>
      <c r="M2" s="2592"/>
      <c r="N2" s="2592"/>
    </row>
    <row r="3" spans="1:17" s="448" customFormat="1" ht="72" customHeight="1">
      <c r="A3" s="1014" t="s">
        <v>961</v>
      </c>
      <c r="B3" s="1691" t="s">
        <v>12</v>
      </c>
      <c r="C3" s="1691" t="s">
        <v>937</v>
      </c>
      <c r="D3" s="1691" t="s">
        <v>938</v>
      </c>
      <c r="E3" s="1691" t="s">
        <v>962</v>
      </c>
      <c r="F3" s="1691" t="s">
        <v>843</v>
      </c>
      <c r="G3" s="1691" t="s">
        <v>855</v>
      </c>
      <c r="H3" s="1691" t="s">
        <v>963</v>
      </c>
      <c r="I3" s="1691" t="s">
        <v>964</v>
      </c>
      <c r="J3" s="1691" t="s">
        <v>965</v>
      </c>
      <c r="K3" s="1691" t="s">
        <v>966</v>
      </c>
      <c r="L3" s="1691" t="s">
        <v>967</v>
      </c>
      <c r="M3" s="1694" t="s">
        <v>968</v>
      </c>
      <c r="N3" s="445"/>
    </row>
    <row r="4" spans="1:17" ht="15.75" customHeight="1">
      <c r="A4" s="2169">
        <v>2014</v>
      </c>
      <c r="B4" s="1695">
        <v>9919560</v>
      </c>
      <c r="C4" s="1692">
        <v>7066992.71940553</v>
      </c>
      <c r="D4" s="1692">
        <v>4390333.0856888099</v>
      </c>
      <c r="E4" s="1692">
        <v>4051304.0542508801</v>
      </c>
      <c r="F4" s="1692">
        <v>1853784.4208326</v>
      </c>
      <c r="G4" s="1692">
        <v>1966715.08288868</v>
      </c>
      <c r="H4" s="1692">
        <v>230804.55052960201</v>
      </c>
      <c r="I4" s="1692">
        <v>2345840.2957721902</v>
      </c>
      <c r="J4" s="1696">
        <v>339029.031437925</v>
      </c>
      <c r="K4" s="1697">
        <v>419006.25931816502</v>
      </c>
      <c r="L4" s="1696">
        <v>2676659.6337167202</v>
      </c>
      <c r="M4" s="1698">
        <v>339029.031437925</v>
      </c>
      <c r="P4" s="41"/>
    </row>
    <row r="5" spans="1:17" ht="15.75" customHeight="1">
      <c r="A5" s="2169">
        <v>2015</v>
      </c>
      <c r="B5" s="2170">
        <v>10015591</v>
      </c>
      <c r="C5" s="263">
        <v>7263637.9357190998</v>
      </c>
      <c r="D5" s="263">
        <v>4480940.7961979499</v>
      </c>
      <c r="E5" s="263">
        <v>4195010.7209762596</v>
      </c>
      <c r="F5" s="263">
        <v>1939410.7036625701</v>
      </c>
      <c r="G5" s="263">
        <v>2008728.28522861</v>
      </c>
      <c r="H5" s="263">
        <v>246871.73208508099</v>
      </c>
      <c r="I5" s="263">
        <v>2426605.5488804998</v>
      </c>
      <c r="J5" s="347">
        <v>285930.07522168302</v>
      </c>
      <c r="K5" s="348">
        <v>445269.61890969099</v>
      </c>
      <c r="L5" s="347">
        <v>2782697.1395211499</v>
      </c>
      <c r="M5" s="1699">
        <v>302301.825862906</v>
      </c>
      <c r="P5" s="41"/>
    </row>
    <row r="6" spans="1:17" ht="15.75" customHeight="1">
      <c r="A6" s="2169">
        <v>2016</v>
      </c>
      <c r="B6" s="2170">
        <v>10110143</v>
      </c>
      <c r="C6" s="263">
        <v>7379608.3909109002</v>
      </c>
      <c r="D6" s="263">
        <v>4603292.5755375102</v>
      </c>
      <c r="E6" s="263">
        <v>4310845.3237678502</v>
      </c>
      <c r="F6" s="263">
        <v>2012995.43601726</v>
      </c>
      <c r="G6" s="263">
        <v>2034385.7096901301</v>
      </c>
      <c r="H6" s="263">
        <v>263464.17806046701</v>
      </c>
      <c r="I6" s="263">
        <v>2497912.6507267398</v>
      </c>
      <c r="J6" s="347">
        <v>292447.25176966097</v>
      </c>
      <c r="K6" s="348">
        <v>368344.33547475602</v>
      </c>
      <c r="L6" s="347">
        <v>2776315.81537339</v>
      </c>
      <c r="M6" s="1699">
        <v>301798.31134524598</v>
      </c>
      <c r="P6" s="41"/>
    </row>
    <row r="7" spans="1:17" ht="15.75" customHeight="1">
      <c r="A7" s="2169">
        <v>2017</v>
      </c>
      <c r="B7" s="2170">
        <v>10205331</v>
      </c>
      <c r="C7" s="263">
        <v>7525557.4403596604</v>
      </c>
      <c r="D7" s="263">
        <v>4670314.0713482201</v>
      </c>
      <c r="E7" s="263">
        <v>4431911.7358859302</v>
      </c>
      <c r="F7" s="263">
        <v>2050906.62490762</v>
      </c>
      <c r="G7" s="263">
        <v>2128383.3337115799</v>
      </c>
      <c r="H7" s="263">
        <v>252621.777266733</v>
      </c>
      <c r="I7" s="263">
        <v>2600850.5943549401</v>
      </c>
      <c r="J7" s="347">
        <v>238402.335462288</v>
      </c>
      <c r="K7" s="348">
        <v>363620.51955730299</v>
      </c>
      <c r="L7" s="347">
        <v>2855243.3690114398</v>
      </c>
      <c r="M7" s="1699">
        <v>252383.32973161899</v>
      </c>
      <c r="P7" s="41"/>
    </row>
    <row r="8" spans="1:17" ht="15.75" customHeight="1">
      <c r="A8" s="2169">
        <v>2018</v>
      </c>
      <c r="B8" s="2170">
        <v>10300522</v>
      </c>
      <c r="C8" s="263">
        <v>7563658.3882531598</v>
      </c>
      <c r="D8" s="263">
        <v>4866821.57323018</v>
      </c>
      <c r="E8" s="263">
        <v>4582165.9420532603</v>
      </c>
      <c r="F8" s="263">
        <v>2202518.1965998798</v>
      </c>
      <c r="G8" s="263">
        <v>2107358.8892997499</v>
      </c>
      <c r="H8" s="263">
        <v>272288.85615363298</v>
      </c>
      <c r="I8" s="263">
        <v>2587502.3902580701</v>
      </c>
      <c r="J8" s="347">
        <v>284655.63117692497</v>
      </c>
      <c r="K8" s="348">
        <v>282445.72107512801</v>
      </c>
      <c r="L8" s="263">
        <v>2696836.8150229799</v>
      </c>
      <c r="M8" s="1700">
        <v>295863.58639013901</v>
      </c>
      <c r="P8" s="41"/>
    </row>
    <row r="9" spans="1:17" s="610" customFormat="1" ht="15.75" customHeight="1">
      <c r="A9" s="1015" t="s">
        <v>869</v>
      </c>
      <c r="B9" s="1016">
        <v>10402759</v>
      </c>
      <c r="C9" s="1017">
        <v>7665379.6977114202</v>
      </c>
      <c r="D9" s="1017">
        <v>5008936.9919440104</v>
      </c>
      <c r="E9" s="1017">
        <v>4715879.1858111396</v>
      </c>
      <c r="F9" s="1017">
        <v>2299153.0151269701</v>
      </c>
      <c r="G9" s="1017">
        <v>2156105.7036320101</v>
      </c>
      <c r="H9" s="1017">
        <v>260620.46705215599</v>
      </c>
      <c r="I9" s="1017">
        <v>2582790.2846617601</v>
      </c>
      <c r="J9" s="1018">
        <v>293057.80613287701</v>
      </c>
      <c r="K9" s="1019">
        <v>224818.64393931601</v>
      </c>
      <c r="L9" s="1017">
        <v>2656309.42328997</v>
      </c>
      <c r="M9" s="1701">
        <v>301482.84782747499</v>
      </c>
      <c r="P9" s="41"/>
    </row>
    <row r="10" spans="1:17" ht="15.75">
      <c r="A10" s="2593" t="s">
        <v>874</v>
      </c>
      <c r="B10" s="2593"/>
      <c r="C10" s="2593"/>
      <c r="D10" s="1693"/>
      <c r="E10" s="1693"/>
      <c r="F10" s="1693"/>
      <c r="G10" s="1693"/>
      <c r="H10" s="1693"/>
      <c r="I10" s="1693"/>
      <c r="J10" s="347"/>
      <c r="K10" s="348"/>
      <c r="L10" s="263"/>
      <c r="M10" s="263"/>
      <c r="N10" s="61"/>
    </row>
    <row r="11" spans="1:17">
      <c r="A11" s="81"/>
      <c r="B11" s="81"/>
      <c r="C11" s="81"/>
      <c r="D11" s="81"/>
      <c r="E11" s="81"/>
      <c r="F11" s="81"/>
      <c r="G11" s="81"/>
      <c r="H11" s="81"/>
      <c r="I11" s="81"/>
      <c r="J11" s="81"/>
      <c r="K11" s="81"/>
      <c r="L11" s="81"/>
      <c r="M11" s="81"/>
    </row>
    <row r="12" spans="1:17">
      <c r="A12" s="81"/>
      <c r="B12" s="81"/>
      <c r="C12" s="81"/>
      <c r="D12" s="81"/>
      <c r="E12" s="81"/>
      <c r="F12" s="81"/>
      <c r="G12" s="81"/>
      <c r="H12" s="81"/>
      <c r="I12" s="81"/>
      <c r="J12" s="81"/>
      <c r="K12" s="81"/>
      <c r="L12" s="68"/>
      <c r="M12" s="81"/>
      <c r="P12" s="41"/>
      <c r="Q12" s="41"/>
    </row>
    <row r="13" spans="1:17">
      <c r="A13" s="81"/>
      <c r="B13" s="81"/>
      <c r="C13" s="81"/>
      <c r="D13" s="81"/>
      <c r="E13" s="81"/>
      <c r="F13" s="81"/>
      <c r="G13" s="81"/>
      <c r="H13" s="81"/>
      <c r="I13" s="81"/>
      <c r="J13" s="81"/>
      <c r="K13" s="81"/>
      <c r="L13" s="68"/>
      <c r="M13" s="81"/>
      <c r="P13" s="41"/>
      <c r="Q13" s="41"/>
    </row>
    <row r="14" spans="1:17">
      <c r="A14" s="81"/>
      <c r="B14" s="81"/>
      <c r="C14" s="81"/>
      <c r="D14" s="81"/>
      <c r="E14" s="81"/>
      <c r="F14" s="81"/>
      <c r="G14" s="81"/>
      <c r="H14" s="81"/>
      <c r="I14" s="81"/>
      <c r="J14" s="81"/>
      <c r="K14" s="81"/>
      <c r="L14" s="68"/>
      <c r="M14" s="81"/>
      <c r="P14" s="41"/>
      <c r="Q14" s="41"/>
    </row>
    <row r="15" spans="1:17">
      <c r="A15" s="81"/>
      <c r="B15" s="81"/>
      <c r="C15" s="81"/>
      <c r="D15" s="81"/>
      <c r="E15" s="81"/>
      <c r="F15" s="81"/>
      <c r="G15" s="81"/>
      <c r="H15" s="81"/>
      <c r="I15" s="81"/>
      <c r="J15" s="81"/>
      <c r="K15" s="81"/>
      <c r="L15" s="68"/>
      <c r="M15" s="81"/>
      <c r="Q15" s="41"/>
    </row>
    <row r="16" spans="1:17">
      <c r="A16" s="81"/>
      <c r="B16" s="81"/>
      <c r="C16" s="81"/>
      <c r="D16" s="81"/>
      <c r="E16" s="81"/>
      <c r="F16" s="81"/>
      <c r="G16" s="81"/>
      <c r="H16" s="81"/>
      <c r="I16" s="81"/>
      <c r="J16" s="81"/>
      <c r="K16" s="81"/>
      <c r="L16" s="68"/>
      <c r="M16" s="81"/>
      <c r="Q16" s="41"/>
    </row>
    <row r="17" spans="1:17">
      <c r="A17" s="81"/>
      <c r="B17" s="81"/>
      <c r="C17" s="81"/>
      <c r="D17" s="81"/>
      <c r="E17" s="81"/>
      <c r="F17" s="81"/>
      <c r="G17" s="81"/>
      <c r="H17" s="81"/>
      <c r="I17" s="81"/>
      <c r="J17" s="81"/>
      <c r="K17" s="81"/>
      <c r="L17" s="68"/>
      <c r="M17" s="81"/>
      <c r="Q17" s="41"/>
    </row>
    <row r="18" spans="1:17">
      <c r="A18" s="81"/>
      <c r="B18" s="81"/>
      <c r="C18" s="81"/>
      <c r="D18" s="81"/>
      <c r="E18" s="81"/>
      <c r="F18" s="81"/>
      <c r="G18" s="81"/>
      <c r="H18" s="81"/>
      <c r="I18" s="81"/>
      <c r="J18" s="81"/>
      <c r="K18" s="81"/>
      <c r="L18" s="68"/>
      <c r="M18" s="81"/>
      <c r="Q18" s="41"/>
    </row>
    <row r="19" spans="1:17">
      <c r="A19" s="81"/>
      <c r="B19" s="81"/>
      <c r="C19" s="81"/>
      <c r="D19" s="81"/>
      <c r="E19" s="81"/>
      <c r="F19" s="81"/>
      <c r="G19" s="81"/>
      <c r="H19" s="81"/>
      <c r="I19" s="81"/>
      <c r="J19" s="81"/>
      <c r="K19" s="81"/>
      <c r="L19" s="68"/>
      <c r="M19" s="81"/>
      <c r="Q19" s="41"/>
    </row>
    <row r="20" spans="1:17">
      <c r="A20" s="81"/>
      <c r="B20" s="81"/>
      <c r="C20" s="81"/>
      <c r="D20" s="81"/>
      <c r="E20" s="81"/>
      <c r="F20" s="81"/>
      <c r="G20" s="81"/>
      <c r="H20" s="81"/>
      <c r="I20" s="81"/>
      <c r="J20" s="81"/>
      <c r="K20" s="81"/>
      <c r="L20" s="68"/>
      <c r="M20" s="81"/>
      <c r="Q20" s="41"/>
    </row>
    <row r="21" spans="1:17">
      <c r="A21" s="81"/>
      <c r="B21" s="81"/>
      <c r="C21" s="81"/>
      <c r="D21" s="81"/>
      <c r="E21" s="81"/>
      <c r="F21" s="81"/>
      <c r="G21" s="81"/>
      <c r="H21" s="81"/>
      <c r="I21" s="81"/>
      <c r="J21" s="81"/>
      <c r="K21" s="81"/>
      <c r="L21" s="68"/>
      <c r="M21" s="81"/>
      <c r="Q21" s="41"/>
    </row>
    <row r="22" spans="1:17">
      <c r="A22" s="81"/>
      <c r="B22" s="81"/>
      <c r="C22" s="81"/>
      <c r="D22" s="81"/>
      <c r="E22" s="81"/>
      <c r="F22" s="81"/>
      <c r="G22" s="81"/>
      <c r="H22" s="81"/>
      <c r="I22" s="81"/>
      <c r="J22" s="81"/>
      <c r="K22" s="81"/>
      <c r="L22" s="68"/>
      <c r="M22" s="81"/>
    </row>
    <row r="23" spans="1:17">
      <c r="A23" s="81"/>
      <c r="B23" s="81"/>
      <c r="C23" s="81"/>
      <c r="D23" s="81"/>
      <c r="E23" s="81"/>
      <c r="F23" s="81"/>
      <c r="G23" s="81"/>
      <c r="H23" s="81"/>
      <c r="I23" s="81"/>
      <c r="J23" s="81"/>
      <c r="K23" s="81"/>
      <c r="L23" s="68"/>
      <c r="M23" s="81"/>
    </row>
    <row r="24" spans="1:17">
      <c r="A24" s="81"/>
      <c r="B24" s="81"/>
      <c r="C24" s="81"/>
      <c r="D24" s="81"/>
      <c r="E24" s="81"/>
      <c r="F24" s="81"/>
      <c r="G24" s="81"/>
      <c r="H24" s="81"/>
      <c r="I24" s="81"/>
      <c r="J24" s="81"/>
      <c r="K24" s="81"/>
      <c r="L24" s="68"/>
      <c r="M24" s="81"/>
    </row>
    <row r="25" spans="1:17">
      <c r="A25" s="81"/>
      <c r="B25" s="81"/>
      <c r="C25" s="81"/>
      <c r="D25" s="81"/>
      <c r="E25" s="81"/>
      <c r="F25" s="81"/>
      <c r="G25" s="81"/>
      <c r="H25" s="81"/>
      <c r="I25" s="81"/>
      <c r="J25" s="81"/>
      <c r="K25" s="81"/>
      <c r="L25" s="68"/>
      <c r="M25" s="81"/>
    </row>
    <row r="26" spans="1:17">
      <c r="A26" s="81"/>
      <c r="B26" s="81"/>
      <c r="C26" s="81"/>
      <c r="D26" s="81"/>
      <c r="E26" s="81"/>
      <c r="F26" s="81"/>
      <c r="G26" s="81"/>
      <c r="H26" s="81"/>
      <c r="I26" s="81"/>
      <c r="J26" s="81"/>
      <c r="K26" s="81"/>
      <c r="L26" s="68"/>
      <c r="M26" s="81"/>
    </row>
    <row r="27" spans="1:17">
      <c r="A27" s="81"/>
      <c r="B27" s="81"/>
      <c r="C27" s="81"/>
      <c r="D27" s="81"/>
      <c r="E27" s="81"/>
      <c r="F27" s="81"/>
      <c r="G27" s="81"/>
      <c r="H27" s="81"/>
      <c r="I27" s="81"/>
      <c r="J27" s="81"/>
      <c r="K27" s="81"/>
      <c r="L27" s="68"/>
      <c r="M27" s="81"/>
    </row>
    <row r="28" spans="1:17">
      <c r="A28" s="81"/>
      <c r="B28" s="81"/>
      <c r="C28" s="81"/>
      <c r="D28" s="81"/>
      <c r="E28" s="81"/>
      <c r="F28" s="81"/>
      <c r="G28" s="81"/>
      <c r="H28" s="81"/>
      <c r="I28" s="81"/>
      <c r="J28" s="81"/>
      <c r="K28" s="81"/>
      <c r="L28" s="68"/>
      <c r="M28" s="81"/>
    </row>
    <row r="29" spans="1:17">
      <c r="A29" s="81"/>
      <c r="B29" s="81"/>
      <c r="C29" s="81"/>
      <c r="D29" s="81"/>
      <c r="E29" s="81"/>
      <c r="F29" s="81"/>
      <c r="G29" s="81"/>
      <c r="H29" s="81"/>
      <c r="I29" s="81"/>
      <c r="J29" s="81"/>
      <c r="K29" s="81"/>
      <c r="L29" s="68"/>
      <c r="M29" s="81"/>
    </row>
    <row r="30" spans="1:17">
      <c r="A30" s="81"/>
      <c r="B30" s="81"/>
      <c r="C30" s="81"/>
      <c r="D30" s="81"/>
      <c r="E30" s="81"/>
      <c r="F30" s="81"/>
      <c r="G30" s="81"/>
      <c r="H30" s="81"/>
      <c r="I30" s="81"/>
      <c r="J30" s="81"/>
      <c r="K30" s="81"/>
      <c r="L30" s="68"/>
      <c r="M30" s="81"/>
    </row>
    <row r="31" spans="1:17" ht="3" customHeight="1">
      <c r="A31" s="81"/>
      <c r="B31" s="81"/>
      <c r="C31" s="81"/>
      <c r="D31" s="81"/>
      <c r="E31" s="81"/>
      <c r="F31" s="81"/>
      <c r="G31" s="81"/>
      <c r="H31" s="81"/>
      <c r="I31" s="81"/>
      <c r="J31" s="81"/>
      <c r="K31" s="81"/>
      <c r="L31" s="68"/>
      <c r="M31" s="81"/>
    </row>
    <row r="32" spans="1:17">
      <c r="A32" s="43"/>
      <c r="B32" s="43"/>
      <c r="C32" s="43"/>
      <c r="D32" s="43"/>
      <c r="E32" s="43"/>
      <c r="F32" s="43"/>
      <c r="G32" s="43"/>
      <c r="H32" s="43"/>
      <c r="I32" s="43"/>
      <c r="J32" s="43"/>
      <c r="K32" s="43"/>
      <c r="L32" s="43"/>
      <c r="M32" s="43"/>
    </row>
    <row r="33" spans="1:13">
      <c r="A33" s="82"/>
      <c r="B33" s="82"/>
      <c r="C33" s="82"/>
      <c r="D33" s="82"/>
      <c r="E33" s="82"/>
      <c r="F33" s="82"/>
      <c r="G33" s="82"/>
      <c r="H33" s="82"/>
      <c r="I33" s="82"/>
      <c r="J33" s="82"/>
      <c r="K33" s="82"/>
      <c r="L33" s="35"/>
      <c r="M33" s="82"/>
    </row>
    <row r="36" spans="1:13">
      <c r="A36" s="82"/>
      <c r="B36" s="82"/>
      <c r="C36" s="82"/>
      <c r="D36" s="82"/>
      <c r="E36" s="82"/>
      <c r="F36" s="82"/>
      <c r="G36" s="82"/>
      <c r="H36" s="82"/>
      <c r="I36" s="82"/>
      <c r="J36" s="82"/>
      <c r="K36" s="82"/>
      <c r="L36" s="35"/>
      <c r="M36" s="82"/>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357" customFormat="1" ht="90.75" customHeight="1">
      <c r="A1" s="2594"/>
      <c r="B1" s="2594"/>
      <c r="C1" s="2594"/>
      <c r="D1" s="2594"/>
      <c r="E1" s="2594"/>
      <c r="F1" s="2594"/>
      <c r="G1" s="2594"/>
      <c r="H1" s="2594"/>
      <c r="I1" s="2594"/>
      <c r="J1" s="2594"/>
      <c r="K1" s="2594"/>
      <c r="L1" s="2594"/>
      <c r="M1" s="2594"/>
      <c r="N1" s="2594"/>
      <c r="O1" s="2594"/>
      <c r="P1" s="2594"/>
    </row>
    <row r="2" spans="1:22" ht="357.75" customHeight="1">
      <c r="A2" s="2595" t="s">
        <v>986</v>
      </c>
      <c r="B2" s="2596"/>
      <c r="C2" s="2596"/>
      <c r="D2" s="2596"/>
      <c r="E2" s="2596"/>
      <c r="F2" s="2596"/>
      <c r="G2" s="2596"/>
      <c r="H2" s="2596"/>
      <c r="I2" s="2596"/>
      <c r="J2" s="2596"/>
      <c r="K2" s="2596"/>
      <c r="L2" s="2596"/>
      <c r="M2" s="2596"/>
      <c r="N2" s="2596"/>
      <c r="O2" s="2596"/>
      <c r="P2" s="2596"/>
      <c r="Q2" s="53"/>
      <c r="R2" s="53"/>
      <c r="S2" s="18"/>
      <c r="T2" s="18"/>
      <c r="U2" s="18"/>
      <c r="V2" s="18"/>
    </row>
    <row r="3" spans="1:22" ht="408.75" customHeight="1">
      <c r="A3" s="2597"/>
      <c r="B3" s="2597"/>
      <c r="C3" s="2597"/>
      <c r="D3" s="2597"/>
      <c r="E3" s="2597"/>
      <c r="F3" s="2597"/>
      <c r="G3" s="2597"/>
      <c r="H3" s="2597"/>
      <c r="I3" s="2597"/>
      <c r="J3" s="2597"/>
      <c r="K3" s="2597"/>
      <c r="L3" s="2597"/>
      <c r="M3" s="2597"/>
      <c r="N3" s="2597"/>
      <c r="O3" s="2597"/>
      <c r="P3" s="2597"/>
      <c r="Q3" s="53"/>
      <c r="R3" s="53"/>
      <c r="S3" s="18"/>
      <c r="T3" s="18"/>
      <c r="U3" s="18"/>
      <c r="V3" s="18"/>
    </row>
    <row r="4" spans="1:22" ht="361.5" customHeight="1">
      <c r="A4" s="2597"/>
      <c r="B4" s="2597"/>
      <c r="C4" s="2597"/>
      <c r="D4" s="2597"/>
      <c r="E4" s="2597"/>
      <c r="F4" s="2597"/>
      <c r="G4" s="2597"/>
      <c r="H4" s="2597"/>
      <c r="I4" s="2597"/>
      <c r="J4" s="2597"/>
      <c r="K4" s="2597"/>
      <c r="L4" s="2597"/>
      <c r="M4" s="2597"/>
      <c r="N4" s="2597"/>
      <c r="O4" s="2597"/>
      <c r="P4" s="2597"/>
      <c r="Q4" s="53"/>
      <c r="R4" s="53"/>
      <c r="S4" s="18"/>
      <c r="T4" s="18"/>
      <c r="U4" s="18"/>
      <c r="V4" s="18"/>
    </row>
    <row r="5" spans="1:22" ht="60.75" customHeight="1">
      <c r="A5" s="2598"/>
      <c r="B5" s="2598"/>
      <c r="C5" s="2598"/>
      <c r="D5" s="2598"/>
      <c r="E5" s="2598"/>
      <c r="F5" s="2598"/>
      <c r="G5" s="2598"/>
      <c r="H5" s="2598"/>
      <c r="I5" s="2598"/>
      <c r="J5" s="2598"/>
      <c r="K5" s="2598"/>
      <c r="L5" s="2598"/>
      <c r="M5" s="2598"/>
      <c r="N5" s="2598"/>
      <c r="O5" s="2598"/>
      <c r="P5" s="2598"/>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343"/>
      <c r="B40" s="2343"/>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3"/>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599"/>
      <c r="B1" s="2599"/>
      <c r="C1" s="2599"/>
      <c r="D1" s="2599"/>
      <c r="E1" s="2599"/>
      <c r="F1" s="2599"/>
      <c r="G1" s="2599"/>
      <c r="H1" s="2599"/>
      <c r="I1" s="2599"/>
      <c r="J1" s="2599"/>
      <c r="K1" s="2599"/>
      <c r="L1" s="2599"/>
      <c r="M1" s="2599"/>
      <c r="N1" s="2599"/>
      <c r="O1" s="2599"/>
      <c r="P1" s="2599"/>
    </row>
    <row r="2" spans="1:29" ht="325.5" customHeight="1">
      <c r="A2" s="2600" t="s">
        <v>876</v>
      </c>
      <c r="B2" s="2601"/>
      <c r="C2" s="2601"/>
      <c r="D2" s="2601"/>
      <c r="E2" s="2601"/>
      <c r="F2" s="2601"/>
      <c r="G2" s="2601"/>
      <c r="H2" s="2601"/>
      <c r="I2" s="2601"/>
      <c r="J2" s="2601"/>
      <c r="K2" s="2601"/>
      <c r="L2" s="2601"/>
      <c r="M2" s="2601"/>
      <c r="N2" s="2601"/>
      <c r="O2" s="2601"/>
      <c r="P2" s="2601"/>
      <c r="Q2" s="53"/>
      <c r="R2" s="53"/>
    </row>
    <row r="3" spans="1:29" ht="408.75" customHeight="1">
      <c r="A3" s="2601"/>
      <c r="B3" s="2601"/>
      <c r="C3" s="2601"/>
      <c r="D3" s="2601"/>
      <c r="E3" s="2601"/>
      <c r="F3" s="2601"/>
      <c r="G3" s="2601"/>
      <c r="H3" s="2601"/>
      <c r="I3" s="2601"/>
      <c r="J3" s="2601"/>
      <c r="K3" s="2601"/>
      <c r="L3" s="2601"/>
      <c r="M3" s="2601"/>
      <c r="N3" s="2601"/>
      <c r="O3" s="2601"/>
      <c r="P3" s="2601"/>
      <c r="Q3" s="53"/>
      <c r="R3" s="53"/>
    </row>
    <row r="4" spans="1:29" ht="357" customHeight="1">
      <c r="A4" s="2601"/>
      <c r="B4" s="2601"/>
      <c r="C4" s="2601"/>
      <c r="D4" s="2601"/>
      <c r="E4" s="2601"/>
      <c r="F4" s="2601"/>
      <c r="G4" s="2601"/>
      <c r="H4" s="2601"/>
      <c r="I4" s="2601"/>
      <c r="J4" s="2601"/>
      <c r="K4" s="2601"/>
      <c r="L4" s="2601"/>
      <c r="M4" s="2601"/>
      <c r="N4" s="2601"/>
      <c r="O4" s="2601"/>
      <c r="P4" s="2601"/>
      <c r="Q4" s="53"/>
      <c r="R4" s="53"/>
      <c r="S4" s="67" t="s">
        <v>10</v>
      </c>
    </row>
    <row r="5" spans="1:29" s="2602"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343"/>
      <c r="B40" s="2343"/>
      <c r="C40" s="2343"/>
      <c r="D40" s="2343"/>
      <c r="E40" s="2343"/>
      <c r="F40" s="2343"/>
      <c r="G40" s="2343"/>
      <c r="H40" s="2343"/>
      <c r="I40" s="2343"/>
      <c r="J40" s="2343"/>
      <c r="K40" s="2343"/>
      <c r="L40" s="2343"/>
      <c r="M40" s="2343"/>
      <c r="N40" s="2343"/>
      <c r="O40" s="2343"/>
      <c r="P40" s="2343"/>
      <c r="Q40" s="2343"/>
      <c r="R40" s="2343"/>
      <c r="S40" s="2343"/>
      <c r="T40" s="2343"/>
      <c r="U40" s="2343"/>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346"/>
      <c r="B1" s="2346"/>
      <c r="C1" s="2346"/>
      <c r="D1" s="2346"/>
      <c r="E1" s="2346"/>
      <c r="F1" s="2346"/>
      <c r="G1" s="2346"/>
      <c r="H1" s="2346"/>
      <c r="I1" s="2346"/>
      <c r="J1" s="2346"/>
      <c r="K1" s="2346"/>
      <c r="L1" s="2346"/>
      <c r="M1" s="2346"/>
      <c r="N1" s="2346"/>
      <c r="O1" s="2346"/>
      <c r="P1" s="2346"/>
    </row>
    <row r="2" spans="1:33" ht="408.75" customHeight="1">
      <c r="A2" s="2603" t="s">
        <v>353</v>
      </c>
      <c r="B2" s="2604"/>
      <c r="C2" s="2604"/>
      <c r="D2" s="2604"/>
      <c r="E2" s="2604"/>
      <c r="F2" s="2604"/>
      <c r="G2" s="2604"/>
      <c r="H2" s="2604"/>
      <c r="I2" s="2604"/>
      <c r="J2" s="2604"/>
      <c r="K2" s="2604"/>
      <c r="L2" s="2604"/>
      <c r="M2" s="2604"/>
      <c r="N2" s="2604"/>
      <c r="O2" s="2604"/>
      <c r="P2" s="2604"/>
      <c r="Q2" s="53"/>
      <c r="R2" s="53"/>
      <c r="S2" s="18"/>
      <c r="T2" s="18"/>
      <c r="U2" s="18"/>
      <c r="V2" s="18"/>
    </row>
    <row r="3" spans="1:33" ht="306.75" customHeight="1">
      <c r="A3" s="2604"/>
      <c r="B3" s="2604"/>
      <c r="C3" s="2604"/>
      <c r="D3" s="2604"/>
      <c r="E3" s="2604"/>
      <c r="F3" s="2604"/>
      <c r="G3" s="2604"/>
      <c r="H3" s="2604"/>
      <c r="I3" s="2604"/>
      <c r="J3" s="2604"/>
      <c r="K3" s="2604"/>
      <c r="L3" s="2604"/>
      <c r="M3" s="2604"/>
      <c r="N3" s="2604"/>
      <c r="O3" s="2604"/>
      <c r="P3" s="2604"/>
      <c r="Q3" s="53"/>
      <c r="R3" s="53"/>
      <c r="S3" s="18"/>
      <c r="T3" s="18"/>
      <c r="U3" s="18"/>
      <c r="V3" s="18"/>
    </row>
    <row r="4" spans="1:33" ht="409.5" customHeight="1">
      <c r="A4" s="2604"/>
      <c r="B4" s="2604"/>
      <c r="C4" s="2604"/>
      <c r="D4" s="2604"/>
      <c r="E4" s="2604"/>
      <c r="F4" s="2604"/>
      <c r="G4" s="2604"/>
      <c r="H4" s="2604"/>
      <c r="I4" s="2604"/>
      <c r="J4" s="2604"/>
      <c r="K4" s="2604"/>
      <c r="L4" s="2604"/>
      <c r="M4" s="2604"/>
      <c r="N4" s="2604"/>
      <c r="O4" s="2604"/>
      <c r="P4" s="2604"/>
      <c r="Q4" s="53"/>
      <c r="R4" s="53"/>
      <c r="S4" s="18"/>
      <c r="T4" s="18"/>
      <c r="U4" s="18"/>
      <c r="V4" s="18"/>
    </row>
    <row r="5" spans="1:33" ht="114.75" customHeight="1">
      <c r="A5" s="2604"/>
      <c r="B5" s="2604"/>
      <c r="C5" s="2604"/>
      <c r="D5" s="2604"/>
      <c r="E5" s="2604"/>
      <c r="F5" s="2604"/>
      <c r="G5" s="2604"/>
      <c r="H5" s="2604"/>
      <c r="I5" s="2604"/>
      <c r="J5" s="2604"/>
      <c r="K5" s="2604"/>
      <c r="L5" s="2604"/>
      <c r="M5" s="2604"/>
      <c r="N5" s="2604"/>
      <c r="O5" s="2604"/>
      <c r="P5" s="2604"/>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343"/>
      <c r="B40" s="2343"/>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3"/>
      <c r="Y40" s="2343"/>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341"/>
      <c r="B1" s="2341"/>
      <c r="C1" s="2341"/>
      <c r="D1" s="2341"/>
      <c r="E1" s="2341"/>
      <c r="F1" s="2341"/>
      <c r="G1" s="2341"/>
      <c r="H1" s="2341"/>
      <c r="I1" s="2341"/>
      <c r="J1" s="2341"/>
      <c r="K1" s="2341"/>
      <c r="L1" s="2341"/>
      <c r="M1" s="2341"/>
      <c r="N1" s="2341"/>
      <c r="O1" s="2341"/>
      <c r="P1" s="2341"/>
    </row>
    <row r="2" spans="1:22" ht="408.75" customHeight="1">
      <c r="A2" s="2600" t="s">
        <v>870</v>
      </c>
      <c r="B2" s="2601"/>
      <c r="C2" s="2601"/>
      <c r="D2" s="2601"/>
      <c r="E2" s="2601"/>
      <c r="F2" s="2601"/>
      <c r="G2" s="2601"/>
      <c r="H2" s="2601"/>
      <c r="I2" s="2601"/>
      <c r="J2" s="2601"/>
      <c r="K2" s="2601"/>
      <c r="L2" s="2601"/>
      <c r="M2" s="2601"/>
      <c r="N2" s="2601"/>
      <c r="O2" s="2601"/>
      <c r="P2" s="2601"/>
      <c r="Q2" s="53"/>
      <c r="R2" s="53"/>
      <c r="S2" s="18"/>
      <c r="T2" s="18"/>
      <c r="U2" s="18"/>
      <c r="V2" s="18"/>
    </row>
    <row r="3" spans="1:22" ht="408.75" customHeight="1">
      <c r="A3" s="2601"/>
      <c r="B3" s="2601"/>
      <c r="C3" s="2601"/>
      <c r="D3" s="2601"/>
      <c r="E3" s="2601"/>
      <c r="F3" s="2601"/>
      <c r="G3" s="2601"/>
      <c r="H3" s="2601"/>
      <c r="I3" s="2601"/>
      <c r="J3" s="2601"/>
      <c r="K3" s="2601"/>
      <c r="L3" s="2601"/>
      <c r="M3" s="2601"/>
      <c r="N3" s="2601"/>
      <c r="O3" s="2601"/>
      <c r="P3" s="2601"/>
      <c r="Q3" s="53"/>
      <c r="R3" s="53"/>
      <c r="S3" s="18"/>
      <c r="T3" s="18"/>
      <c r="U3" s="18"/>
      <c r="V3" s="18"/>
    </row>
    <row r="4" spans="1:22" ht="409.5" customHeight="1">
      <c r="A4" s="2601"/>
      <c r="B4" s="2601"/>
      <c r="C4" s="2601"/>
      <c r="D4" s="2601"/>
      <c r="E4" s="2601"/>
      <c r="F4" s="2601"/>
      <c r="G4" s="2601"/>
      <c r="H4" s="2601"/>
      <c r="I4" s="2601"/>
      <c r="J4" s="2601"/>
      <c r="K4" s="2601"/>
      <c r="L4" s="2601"/>
      <c r="M4" s="2601"/>
      <c r="N4" s="2601"/>
      <c r="O4" s="2601"/>
      <c r="P4" s="2601"/>
      <c r="Q4" s="53"/>
      <c r="R4" s="53"/>
      <c r="S4" s="18"/>
      <c r="T4" s="18"/>
      <c r="U4" s="18"/>
      <c r="V4" s="18"/>
    </row>
    <row r="5" spans="1:22" ht="29.25" customHeight="1">
      <c r="A5" s="173"/>
      <c r="B5" s="173"/>
      <c r="C5" s="173"/>
      <c r="D5" s="173"/>
      <c r="E5" s="173"/>
      <c r="F5" s="173"/>
      <c r="G5" s="173"/>
      <c r="H5" s="173"/>
      <c r="I5" s="173"/>
      <c r="J5" s="173"/>
      <c r="K5" s="173"/>
      <c r="L5" s="173"/>
      <c r="M5" s="173"/>
      <c r="N5" s="173"/>
      <c r="O5" s="173"/>
      <c r="P5" s="173"/>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343"/>
      <c r="B40" s="2343"/>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3"/>
      <c r="Y40" s="2343"/>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topLeftCell="B1" zoomScale="85" zoomScaleNormal="100" zoomScaleSheetLayoutView="85" workbookViewId="0">
      <pane ySplit="3" topLeftCell="A8" activePane="bottomLeft" state="frozen"/>
      <selection pane="bottomLeft" activeCell="M1" sqref="M1:T1048576"/>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14.285156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row r="42" spans="1:12" ht="24" customHeight="1"/>
    <row r="43" spans="1:12" ht="27.75" customHeight="1"/>
    <row r="47" spans="1:12">
      <c r="A47" s="1560"/>
      <c r="B47" s="1560"/>
      <c r="C47" s="1560"/>
      <c r="D47" s="1560"/>
      <c r="E47" s="1560"/>
      <c r="F47" s="1560"/>
      <c r="G47" s="1560"/>
      <c r="H47" s="1560"/>
      <c r="I47" s="1560"/>
      <c r="J47" s="1560"/>
      <c r="K47" s="1560"/>
      <c r="L47" s="1560"/>
    </row>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M17" sqref="M17"/>
    </sheetView>
  </sheetViews>
  <sheetFormatPr baseColWidth="10" defaultColWidth="11.42578125" defaultRowHeight="20.25" customHeight="1"/>
  <cols>
    <col min="1" max="1" width="24.28515625" style="182" customWidth="1"/>
    <col min="2" max="2" width="26.14062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42.5703125" style="67" customWidth="1"/>
    <col min="10" max="10" width="31.140625" style="67" customWidth="1"/>
    <col min="11" max="11" width="18.42578125" style="610" customWidth="1"/>
    <col min="12" max="13" width="18.42578125" style="67" customWidth="1"/>
    <col min="14" max="14" width="16.28515625" style="67" bestFit="1" customWidth="1"/>
    <col min="15" max="16" width="11.42578125" style="67"/>
    <col min="17" max="17" width="22" style="67" customWidth="1"/>
    <col min="18" max="16384" width="11.42578125" style="67"/>
  </cols>
  <sheetData>
    <row r="1" spans="1:17" ht="105" customHeight="1">
      <c r="A1" s="2341"/>
      <c r="B1" s="2341"/>
      <c r="C1" s="2341"/>
      <c r="D1" s="2341"/>
      <c r="E1" s="2341"/>
      <c r="F1" s="2341"/>
      <c r="G1" s="2341"/>
      <c r="H1" s="2341"/>
      <c r="I1" s="2341"/>
      <c r="J1" s="2341"/>
      <c r="K1" s="2341"/>
      <c r="L1" s="2341"/>
      <c r="M1" s="2341"/>
      <c r="N1" s="2341"/>
      <c r="O1" s="2341"/>
      <c r="P1" s="2341"/>
      <c r="Q1" s="2341"/>
    </row>
    <row r="2" spans="1:17" s="31" customFormat="1" ht="16.5" customHeight="1">
      <c r="A2" s="231"/>
      <c r="B2" s="231"/>
      <c r="C2" s="231"/>
      <c r="D2" s="231"/>
      <c r="E2" s="231"/>
      <c r="F2" s="231"/>
      <c r="G2" s="231"/>
      <c r="H2" s="231"/>
      <c r="I2" s="231"/>
      <c r="J2" s="231"/>
      <c r="K2" s="231"/>
      <c r="L2" s="231"/>
      <c r="M2" s="231"/>
      <c r="N2" s="231"/>
    </row>
    <row r="3" spans="1:17" ht="45.75" customHeight="1">
      <c r="A3" s="229" t="s">
        <v>0</v>
      </c>
      <c r="B3" s="227" t="s">
        <v>1050</v>
      </c>
      <c r="C3" s="227" t="s">
        <v>405</v>
      </c>
      <c r="D3" s="229" t="s">
        <v>404</v>
      </c>
      <c r="F3" s="1222"/>
      <c r="H3" s="10"/>
    </row>
    <row r="4" spans="1:17" ht="20.25" customHeight="1">
      <c r="A4" s="244" t="s">
        <v>194</v>
      </c>
      <c r="B4" s="361">
        <f>+'III.1.4.Afil. SFS'!E3</f>
        <v>253374</v>
      </c>
      <c r="C4" s="362">
        <v>9020226</v>
      </c>
      <c r="D4" s="363">
        <f t="shared" ref="D4:D19" si="0">B4/C4</f>
        <v>2.8089540106866501E-2</v>
      </c>
      <c r="E4" s="81"/>
      <c r="F4" s="692"/>
      <c r="G4" s="692"/>
      <c r="H4" s="460"/>
      <c r="N4" s="610"/>
      <c r="O4" s="610"/>
      <c r="P4" s="610"/>
      <c r="Q4" s="610"/>
    </row>
    <row r="5" spans="1:17" ht="20.25" customHeight="1">
      <c r="A5" s="244" t="s">
        <v>193</v>
      </c>
      <c r="B5" s="761">
        <f>+'III.1.4.Afil. SFS'!E4</f>
        <v>514040</v>
      </c>
      <c r="C5" s="364">
        <v>9123786.5</v>
      </c>
      <c r="D5" s="365">
        <f>B5/C5</f>
        <v>5.6340643218689958E-2</v>
      </c>
      <c r="E5" s="370"/>
      <c r="F5" s="692"/>
      <c r="G5" s="692"/>
      <c r="H5" s="460"/>
      <c r="N5" s="610"/>
      <c r="O5" s="610"/>
      <c r="P5" s="610"/>
      <c r="Q5" s="610"/>
    </row>
    <row r="6" spans="1:17" ht="20.25" customHeight="1">
      <c r="A6" s="244" t="s">
        <v>130</v>
      </c>
      <c r="B6" s="761">
        <f>+'III.1.4.Afil. SFS'!E5</f>
        <v>2559117</v>
      </c>
      <c r="C6" s="364">
        <v>9226223</v>
      </c>
      <c r="D6" s="365">
        <f t="shared" si="0"/>
        <v>0.27737428414639448</v>
      </c>
      <c r="E6" s="81"/>
      <c r="F6" s="460"/>
      <c r="G6" s="460"/>
      <c r="H6" s="460"/>
      <c r="N6" s="610"/>
      <c r="O6" s="610"/>
      <c r="P6" s="610"/>
      <c r="Q6" s="610"/>
    </row>
    <row r="7" spans="1:17" ht="20.25" customHeight="1">
      <c r="A7" s="244" t="s">
        <v>168</v>
      </c>
      <c r="B7" s="761">
        <f>+'III.1.4.Afil. SFS'!E6</f>
        <v>2917157</v>
      </c>
      <c r="C7" s="364">
        <v>9327818</v>
      </c>
      <c r="D7" s="365">
        <f t="shared" si="0"/>
        <v>0.31273734114452062</v>
      </c>
      <c r="E7" s="81"/>
      <c r="F7" s="693"/>
      <c r="G7" s="693"/>
      <c r="H7" s="693"/>
      <c r="I7" s="580"/>
      <c r="J7" s="580"/>
      <c r="K7" s="580"/>
      <c r="L7" s="580"/>
      <c r="N7" s="82"/>
      <c r="O7" s="82"/>
      <c r="P7" s="82"/>
      <c r="Q7" s="82"/>
    </row>
    <row r="8" spans="1:17" ht="20.25" customHeight="1">
      <c r="A8" s="244" t="s">
        <v>169</v>
      </c>
      <c r="B8" s="761">
        <f>+'III.1.4.Afil. SFS'!E7</f>
        <v>3514506</v>
      </c>
      <c r="C8" s="364">
        <v>9428533.4999999963</v>
      </c>
      <c r="D8" s="365">
        <f t="shared" si="0"/>
        <v>0.37275213584381933</v>
      </c>
      <c r="E8" s="368"/>
      <c r="F8" s="81"/>
      <c r="G8" s="81"/>
      <c r="H8" s="81"/>
      <c r="I8" s="580"/>
      <c r="J8" s="580"/>
      <c r="K8" s="580"/>
      <c r="L8" s="580"/>
      <c r="N8" s="81"/>
      <c r="O8" s="81"/>
      <c r="P8" s="81"/>
      <c r="Q8" s="81"/>
    </row>
    <row r="9" spans="1:17" ht="20.25" customHeight="1">
      <c r="A9" s="244" t="s">
        <v>146</v>
      </c>
      <c r="B9" s="761">
        <f>+'III.1.4.Afil. SFS'!E8</f>
        <v>4404974</v>
      </c>
      <c r="C9" s="364">
        <v>9529297.5000000037</v>
      </c>
      <c r="D9" s="365">
        <f t="shared" si="0"/>
        <v>0.46225590081535373</v>
      </c>
      <c r="E9" s="81"/>
      <c r="F9" s="369"/>
      <c r="G9" s="369"/>
      <c r="H9" s="369"/>
      <c r="I9" s="2280"/>
      <c r="J9" s="2280"/>
      <c r="K9" s="2280"/>
      <c r="L9" s="2280"/>
      <c r="M9" s="369"/>
      <c r="N9" s="369"/>
      <c r="O9" s="369"/>
      <c r="P9" s="369"/>
      <c r="Q9" s="369"/>
    </row>
    <row r="10" spans="1:17" ht="20.25" customHeight="1">
      <c r="A10" s="244" t="s">
        <v>170</v>
      </c>
      <c r="B10" s="761">
        <f>+'III.1.4.Afil. SFS'!E9</f>
        <v>4550576</v>
      </c>
      <c r="C10" s="364">
        <v>9630258.5</v>
      </c>
      <c r="D10" s="365">
        <f t="shared" si="0"/>
        <v>0.47252895651762616</v>
      </c>
      <c r="E10" s="81"/>
      <c r="G10" s="610"/>
      <c r="H10" s="453"/>
      <c r="I10" s="580"/>
      <c r="J10" s="580"/>
      <c r="K10" s="2282"/>
      <c r="L10" s="580"/>
      <c r="M10" s="453"/>
      <c r="N10" s="610"/>
      <c r="O10" s="610"/>
      <c r="P10" s="610"/>
      <c r="Q10" s="610"/>
    </row>
    <row r="11" spans="1:17" ht="20.25" customHeight="1">
      <c r="A11" s="245" t="s">
        <v>385</v>
      </c>
      <c r="B11" s="761">
        <f>+'III.1.4.Afil. SFS'!E10</f>
        <v>5022465</v>
      </c>
      <c r="C11" s="366">
        <v>9730638.5</v>
      </c>
      <c r="D11" s="367">
        <f t="shared" si="0"/>
        <v>0.51614958257877941</v>
      </c>
      <c r="E11" s="81"/>
      <c r="F11" s="81"/>
      <c r="G11" s="81"/>
      <c r="H11" s="462"/>
      <c r="I11" s="2281"/>
      <c r="J11" s="2280"/>
      <c r="K11" s="2281"/>
      <c r="L11" s="2281"/>
      <c r="M11" s="462"/>
      <c r="N11" s="81"/>
      <c r="O11" s="81"/>
      <c r="P11" s="81"/>
      <c r="Q11" s="81"/>
    </row>
    <row r="12" spans="1:17" ht="20.25" customHeight="1">
      <c r="A12" s="245" t="s">
        <v>419</v>
      </c>
      <c r="B12" s="761">
        <f>+'III.1.4.Afil. SFS'!E11</f>
        <v>5638332</v>
      </c>
      <c r="C12" s="366">
        <v>9830624</v>
      </c>
      <c r="D12" s="367">
        <f t="shared" si="0"/>
        <v>0.57354772189435788</v>
      </c>
      <c r="E12" s="81"/>
      <c r="F12" s="81"/>
      <c r="G12" s="81"/>
      <c r="H12" s="462"/>
      <c r="I12" s="2281"/>
      <c r="J12" s="2281"/>
      <c r="K12" s="2281"/>
      <c r="L12" s="2281"/>
      <c r="M12" s="462"/>
      <c r="N12" s="81"/>
      <c r="O12" s="81"/>
      <c r="P12" s="81"/>
      <c r="Q12" s="81"/>
    </row>
    <row r="13" spans="1:17" ht="20.25" customHeight="1">
      <c r="A13" s="245" t="s">
        <v>424</v>
      </c>
      <c r="B13" s="761">
        <f>+'III.1.4.Afil. SFS'!E12</f>
        <v>6187615</v>
      </c>
      <c r="C13" s="366">
        <v>9930374</v>
      </c>
      <c r="D13" s="367">
        <f t="shared" si="0"/>
        <v>0.62309989533123322</v>
      </c>
      <c r="E13" s="81"/>
      <c r="F13" s="81"/>
      <c r="G13" s="81"/>
      <c r="H13" s="462"/>
      <c r="I13" s="2281"/>
      <c r="J13" s="2281"/>
      <c r="K13" s="2283"/>
      <c r="L13" s="2281"/>
      <c r="M13" s="462"/>
      <c r="N13" s="81"/>
      <c r="O13" s="81"/>
      <c r="P13" s="81"/>
      <c r="Q13" s="81"/>
    </row>
    <row r="14" spans="1:17" s="610" customFormat="1" ht="20.25" customHeight="1">
      <c r="A14" s="244" t="s">
        <v>691</v>
      </c>
      <c r="B14" s="761">
        <f>+'III.1.4.Afil. SFS'!E13</f>
        <v>6687772</v>
      </c>
      <c r="C14" s="762">
        <v>10028012</v>
      </c>
      <c r="D14" s="367">
        <f t="shared" si="0"/>
        <v>0.66690905435693537</v>
      </c>
      <c r="E14" s="81"/>
      <c r="F14" s="81"/>
      <c r="G14" s="81"/>
      <c r="H14" s="462"/>
      <c r="I14" s="2281"/>
      <c r="J14" s="2281"/>
      <c r="K14" s="2281"/>
      <c r="L14" s="2281"/>
      <c r="M14" s="462"/>
      <c r="N14" s="81"/>
      <c r="O14" s="81"/>
      <c r="P14" s="81"/>
      <c r="Q14" s="81"/>
    </row>
    <row r="15" spans="1:17" s="610" customFormat="1" ht="20.25" customHeight="1">
      <c r="A15" s="244" t="s">
        <v>745</v>
      </c>
      <c r="B15" s="761">
        <f>+'III.1.4.Afil. SFS'!E14</f>
        <v>6981264</v>
      </c>
      <c r="C15" s="762">
        <v>10123139</v>
      </c>
      <c r="D15" s="367">
        <f t="shared" si="0"/>
        <v>0.68963431204491021</v>
      </c>
      <c r="E15" s="81"/>
      <c r="F15" s="81"/>
      <c r="G15" s="81"/>
      <c r="H15" s="462"/>
      <c r="I15" s="2281"/>
      <c r="J15" s="2281"/>
      <c r="K15" s="2281"/>
      <c r="L15" s="2281"/>
      <c r="M15" s="462"/>
      <c r="N15" s="81"/>
      <c r="O15" s="81"/>
      <c r="P15" s="81"/>
      <c r="Q15" s="81"/>
    </row>
    <row r="16" spans="1:17" s="610" customFormat="1" ht="20.25" customHeight="1">
      <c r="A16" s="244" t="s">
        <v>765</v>
      </c>
      <c r="B16" s="761">
        <v>7523996</v>
      </c>
      <c r="C16" s="762">
        <v>10217441</v>
      </c>
      <c r="D16" s="367">
        <f t="shared" si="0"/>
        <v>0.73638751620880416</v>
      </c>
      <c r="E16" s="81"/>
      <c r="F16" s="81"/>
      <c r="G16" s="81"/>
      <c r="H16" s="462"/>
      <c r="I16" s="2281"/>
      <c r="J16" s="2281"/>
      <c r="K16" s="2281"/>
      <c r="L16" s="2281"/>
      <c r="M16" s="462"/>
      <c r="N16" s="81"/>
      <c r="O16" s="81"/>
      <c r="P16" s="81"/>
      <c r="Q16" s="81"/>
    </row>
    <row r="17" spans="1:17" s="610" customFormat="1" ht="20.25" customHeight="1">
      <c r="A17" s="244" t="s">
        <v>814</v>
      </c>
      <c r="B17" s="761">
        <f>+'III.1.4.Afil. SFS'!E16</f>
        <v>7868032</v>
      </c>
      <c r="C17" s="762">
        <v>10310703</v>
      </c>
      <c r="D17" s="367">
        <f>B17/C17</f>
        <v>0.76309365132522966</v>
      </c>
      <c r="E17" s="81"/>
      <c r="F17" s="81"/>
      <c r="G17" s="81"/>
      <c r="H17" s="81"/>
      <c r="I17" s="81"/>
      <c r="J17" s="81"/>
      <c r="K17" s="81"/>
      <c r="L17" s="81"/>
      <c r="M17" s="81"/>
      <c r="N17" s="81"/>
      <c r="O17" s="81"/>
      <c r="P17" s="81"/>
      <c r="Q17" s="81"/>
    </row>
    <row r="18" spans="1:17" s="610" customFormat="1" ht="20.25" customHeight="1">
      <c r="A18" s="1804" t="s">
        <v>869</v>
      </c>
      <c r="B18" s="1805">
        <v>8123784</v>
      </c>
      <c r="C18" s="762">
        <v>10402759</v>
      </c>
      <c r="D18" s="367">
        <f>B18/C18</f>
        <v>0.78092590629082148</v>
      </c>
      <c r="E18" s="81"/>
      <c r="F18" s="81"/>
      <c r="G18" s="81"/>
      <c r="H18" s="81"/>
      <c r="I18" s="81"/>
      <c r="J18" s="81"/>
      <c r="K18" s="81"/>
      <c r="L18" s="81"/>
      <c r="M18" s="81"/>
      <c r="N18" s="81"/>
      <c r="O18" s="81"/>
      <c r="P18" s="81"/>
      <c r="Q18" s="81"/>
    </row>
    <row r="19" spans="1:17" ht="22.5" customHeight="1">
      <c r="A19" s="1804" t="s">
        <v>1078</v>
      </c>
      <c r="B19" s="2089">
        <f>+'III.1.4.Afil. SFS'!E18</f>
        <v>9748922</v>
      </c>
      <c r="C19" s="1071">
        <f>+'Resumen EEp (2)'!B3</f>
        <v>10477958</v>
      </c>
      <c r="D19" s="367">
        <f t="shared" si="0"/>
        <v>0.93042193908393223</v>
      </c>
      <c r="E19" s="82"/>
      <c r="F19" s="82"/>
      <c r="G19" s="82"/>
      <c r="H19" s="82"/>
      <c r="I19" s="82"/>
      <c r="J19" s="82"/>
      <c r="K19" s="82"/>
      <c r="L19" s="82"/>
      <c r="M19" s="82"/>
      <c r="N19" s="82"/>
    </row>
    <row r="20" spans="1:17" ht="90" customHeight="1">
      <c r="A20" s="2342" t="s">
        <v>879</v>
      </c>
      <c r="B20" s="2342"/>
      <c r="C20" s="2342"/>
      <c r="D20" s="2342"/>
      <c r="E20" s="461"/>
      <c r="F20" s="82"/>
      <c r="G20" s="82"/>
      <c r="H20" s="82"/>
      <c r="I20" s="82"/>
      <c r="J20" s="82"/>
      <c r="K20" s="82"/>
      <c r="L20" s="82"/>
      <c r="M20" s="82"/>
      <c r="N20" s="82"/>
    </row>
    <row r="21" spans="1:17" ht="20.25" customHeight="1">
      <c r="A21" s="167"/>
      <c r="B21" s="11"/>
      <c r="C21" s="82"/>
      <c r="D21" s="82"/>
      <c r="E21" s="82"/>
      <c r="F21" s="82"/>
      <c r="G21" s="82"/>
      <c r="H21" s="82"/>
      <c r="I21" s="82"/>
      <c r="J21" s="82"/>
      <c r="K21" s="82"/>
      <c r="L21" s="82"/>
      <c r="M21" s="82"/>
      <c r="N21" s="82"/>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340"/>
      <c r="B54" s="2340"/>
      <c r="C54" s="2340"/>
      <c r="D54" s="2340"/>
      <c r="E54" s="112"/>
      <c r="F54" s="112"/>
      <c r="G54" s="112"/>
    </row>
    <row r="55" spans="1:7" ht="24" customHeight="1">
      <c r="A55" s="2340"/>
      <c r="B55" s="2340"/>
      <c r="C55" s="2340"/>
      <c r="D55" s="2340"/>
      <c r="E55" s="112"/>
      <c r="F55" s="112"/>
      <c r="G55" s="112"/>
    </row>
    <row r="56" spans="1:7" ht="24" customHeight="1"/>
    <row r="57" spans="1:7" ht="26.25" customHeight="1"/>
  </sheetData>
  <mergeCells count="3">
    <mergeCell ref="A54:D55"/>
    <mergeCell ref="A1:Q1"/>
    <mergeCell ref="A20:D20"/>
  </mergeCells>
  <conditionalFormatting sqref="B19:C19">
    <cfRule type="cellIs" dxfId="63" priority="1" operator="equal">
      <formula>0</formula>
    </cfRule>
    <cfRule type="cellIs" dxfId="6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O59"/>
  <sheetViews>
    <sheetView showGridLines="0" view="pageBreakPreview" zoomScale="55" zoomScaleNormal="100" zoomScaleSheetLayoutView="55" zoomScalePageLayoutView="62" workbookViewId="0">
      <selection activeCell="J1" sqref="J1:T1048576"/>
    </sheetView>
  </sheetViews>
  <sheetFormatPr baseColWidth="10" defaultColWidth="11.42578125" defaultRowHeight="15"/>
  <cols>
    <col min="1" max="1" width="26.7109375" style="67" customWidth="1"/>
    <col min="2" max="2" width="27.7109375" style="67" customWidth="1"/>
    <col min="3" max="3" width="27.42578125" style="67" customWidth="1"/>
    <col min="4" max="4" width="31.85546875" style="610" customWidth="1"/>
    <col min="5" max="5" width="28.7109375" style="67" customWidth="1"/>
    <col min="6" max="6" width="19.140625" style="67" customWidth="1"/>
    <col min="7" max="7" width="25.42578125" style="67" customWidth="1"/>
    <col min="8" max="8" width="30.42578125" style="67" customWidth="1"/>
    <col min="9" max="9" width="40.85546875" style="67" customWidth="1"/>
    <col min="10" max="16384" width="11.42578125" style="67"/>
  </cols>
  <sheetData>
    <row r="1" spans="1:9" ht="113.25" customHeight="1">
      <c r="A1" s="2346"/>
      <c r="B1" s="2346"/>
      <c r="C1" s="2346"/>
      <c r="D1" s="2346"/>
      <c r="E1" s="2346"/>
      <c r="F1" s="2346"/>
      <c r="G1" s="2346"/>
      <c r="H1" s="2346"/>
      <c r="I1" s="2346"/>
    </row>
    <row r="2" spans="1:9" ht="79.5" customHeight="1">
      <c r="A2" s="1106" t="s">
        <v>181</v>
      </c>
      <c r="B2" s="1360" t="s">
        <v>163</v>
      </c>
      <c r="C2" s="1404" t="s">
        <v>426</v>
      </c>
      <c r="D2" s="1405" t="s">
        <v>864</v>
      </c>
      <c r="E2" s="1360" t="s">
        <v>796</v>
      </c>
      <c r="F2" s="1107" t="s">
        <v>178</v>
      </c>
      <c r="G2" s="1359" t="s">
        <v>179</v>
      </c>
      <c r="H2" s="1361" t="s">
        <v>837</v>
      </c>
      <c r="I2" s="181"/>
    </row>
    <row r="3" spans="1:9" s="439" customFormat="1" ht="21" customHeight="1">
      <c r="A3" s="1108" t="s">
        <v>5</v>
      </c>
      <c r="B3" s="1922">
        <v>0</v>
      </c>
      <c r="C3" s="1923">
        <f>+'III.3.2. Afil anual SFS RS '!E4</f>
        <v>253374</v>
      </c>
      <c r="D3" s="1924">
        <v>0</v>
      </c>
      <c r="E3" s="1401">
        <f>SUM(B3:D3)</f>
        <v>253374</v>
      </c>
      <c r="F3" s="1362">
        <v>0</v>
      </c>
      <c r="G3" s="1363">
        <f t="shared" ref="G3:G18" si="0">C3/E3</f>
        <v>1</v>
      </c>
      <c r="H3" s="1366">
        <f>+D3/E3</f>
        <v>0</v>
      </c>
      <c r="I3" s="575"/>
    </row>
    <row r="4" spans="1:9" s="439" customFormat="1" ht="21" customHeight="1">
      <c r="A4" s="1109" t="s">
        <v>6</v>
      </c>
      <c r="B4" s="1925">
        <v>0</v>
      </c>
      <c r="C4" s="1370">
        <f>+'III.3.2. Afil anual SFS RS '!E5</f>
        <v>514040</v>
      </c>
      <c r="D4" s="1406">
        <v>0</v>
      </c>
      <c r="E4" s="1402">
        <f t="shared" ref="E4:E18" si="1">SUM(B4:D4)</f>
        <v>514040</v>
      </c>
      <c r="F4" s="1362">
        <v>0</v>
      </c>
      <c r="G4" s="1363">
        <f t="shared" si="0"/>
        <v>1</v>
      </c>
      <c r="H4" s="1366">
        <f t="shared" ref="H4:H16" si="2">+D4/E4</f>
        <v>0</v>
      </c>
      <c r="I4" s="575"/>
    </row>
    <row r="5" spans="1:9" s="439" customFormat="1" ht="21" customHeight="1">
      <c r="A5" s="1109" t="s">
        <v>7</v>
      </c>
      <c r="B5" s="1807">
        <v>1477181</v>
      </c>
      <c r="C5" s="1370">
        <f>+'III.3.2. Afil anual SFS RS '!E6</f>
        <v>1081936</v>
      </c>
      <c r="D5" s="1406">
        <v>0</v>
      </c>
      <c r="E5" s="1402">
        <f t="shared" si="1"/>
        <v>2559117</v>
      </c>
      <c r="F5" s="1362">
        <f t="shared" ref="F5:F18" si="3">B5/E5</f>
        <v>0.57722292493856275</v>
      </c>
      <c r="G5" s="1363">
        <f t="shared" si="0"/>
        <v>0.42277707506143719</v>
      </c>
      <c r="H5" s="1366">
        <f t="shared" si="2"/>
        <v>0</v>
      </c>
      <c r="I5" s="575"/>
    </row>
    <row r="6" spans="1:9" s="439" customFormat="1" ht="21" customHeight="1">
      <c r="A6" s="1109" t="s">
        <v>8</v>
      </c>
      <c r="B6" s="1807">
        <v>1692259</v>
      </c>
      <c r="C6" s="1370">
        <f>+'III.3.2. Afil anual SFS RS '!E7</f>
        <v>1224898</v>
      </c>
      <c r="D6" s="1406">
        <v>0</v>
      </c>
      <c r="E6" s="1402">
        <f t="shared" si="1"/>
        <v>2917157</v>
      </c>
      <c r="F6" s="1362">
        <f t="shared" si="3"/>
        <v>0.58010556168214467</v>
      </c>
      <c r="G6" s="1363">
        <f t="shared" si="0"/>
        <v>0.41989443831785539</v>
      </c>
      <c r="H6" s="1366">
        <f t="shared" si="2"/>
        <v>0</v>
      </c>
      <c r="I6" s="575"/>
    </row>
    <row r="7" spans="1:9" s="439" customFormat="1" ht="21" customHeight="1">
      <c r="A7" s="1109" t="s">
        <v>9</v>
      </c>
      <c r="B7" s="1807">
        <v>2088299</v>
      </c>
      <c r="C7" s="1370">
        <f>+'III.3.2. Afil anual SFS RS '!E8</f>
        <v>1404225</v>
      </c>
      <c r="D7" s="1407">
        <v>21982</v>
      </c>
      <c r="E7" s="1402">
        <f t="shared" si="1"/>
        <v>3514506</v>
      </c>
      <c r="F7" s="1362">
        <f t="shared" si="3"/>
        <v>0.59419417693411247</v>
      </c>
      <c r="G7" s="1363">
        <f t="shared" si="0"/>
        <v>0.39955117447516092</v>
      </c>
      <c r="H7" s="1366">
        <f t="shared" si="2"/>
        <v>6.2546485907265491E-3</v>
      </c>
      <c r="I7" s="575"/>
    </row>
    <row r="8" spans="1:9" s="439" customFormat="1" ht="21" customHeight="1">
      <c r="A8" s="1109" t="s">
        <v>145</v>
      </c>
      <c r="B8" s="1807">
        <v>2364083</v>
      </c>
      <c r="C8" s="1370">
        <f>+'III.3.2. Afil anual SFS RS '!E9</f>
        <v>2013786</v>
      </c>
      <c r="D8" s="1407">
        <v>27105</v>
      </c>
      <c r="E8" s="1402">
        <f t="shared" si="1"/>
        <v>4404974</v>
      </c>
      <c r="F8" s="1362">
        <f t="shared" si="3"/>
        <v>0.53668489303228573</v>
      </c>
      <c r="G8" s="1363">
        <f t="shared" si="0"/>
        <v>0.45716183568847396</v>
      </c>
      <c r="H8" s="1366">
        <f t="shared" si="2"/>
        <v>6.1532712792402404E-3</v>
      </c>
      <c r="I8" s="575"/>
    </row>
    <row r="9" spans="1:9" s="439" customFormat="1" ht="21" customHeight="1">
      <c r="A9" s="1109" t="s">
        <v>177</v>
      </c>
      <c r="B9" s="1807">
        <v>2517423</v>
      </c>
      <c r="C9" s="1370">
        <f>+'III.3.2. Afil anual SFS RS '!E10</f>
        <v>2003427</v>
      </c>
      <c r="D9" s="1407">
        <v>29726</v>
      </c>
      <c r="E9" s="1402">
        <f t="shared" si="1"/>
        <v>4550576</v>
      </c>
      <c r="F9" s="1362">
        <f t="shared" si="3"/>
        <v>0.55320974751328178</v>
      </c>
      <c r="G9" s="1363">
        <f t="shared" si="0"/>
        <v>0.44025789262721904</v>
      </c>
      <c r="H9" s="1366">
        <f t="shared" si="2"/>
        <v>6.5323598594991053E-3</v>
      </c>
      <c r="I9" s="575"/>
    </row>
    <row r="10" spans="1:9" s="439" customFormat="1" ht="21" customHeight="1">
      <c r="A10" s="1109" t="s">
        <v>384</v>
      </c>
      <c r="B10" s="1807">
        <v>2688411</v>
      </c>
      <c r="C10" s="1370">
        <f>+'III.3.2. Afil anual SFS RS '!E11</f>
        <v>2303351</v>
      </c>
      <c r="D10" s="1407">
        <v>30703</v>
      </c>
      <c r="E10" s="1402">
        <f t="shared" si="1"/>
        <v>5022465</v>
      </c>
      <c r="F10" s="1362">
        <f t="shared" si="3"/>
        <v>0.53527719954245578</v>
      </c>
      <c r="G10" s="1363">
        <f t="shared" si="0"/>
        <v>0.45860966676721493</v>
      </c>
      <c r="H10" s="1366">
        <f t="shared" si="2"/>
        <v>6.1131336903293499E-3</v>
      </c>
      <c r="I10" s="575"/>
    </row>
    <row r="11" spans="1:9" s="439" customFormat="1" ht="21" customHeight="1">
      <c r="A11" s="1109" t="s">
        <v>417</v>
      </c>
      <c r="B11" s="1807">
        <v>2859306</v>
      </c>
      <c r="C11" s="1370">
        <f>+'III.3.2. Afil anual SFS RS '!E12</f>
        <v>2751753</v>
      </c>
      <c r="D11" s="1407">
        <v>27273</v>
      </c>
      <c r="E11" s="1402">
        <f t="shared" si="1"/>
        <v>5638332</v>
      </c>
      <c r="F11" s="1362">
        <f t="shared" si="3"/>
        <v>0.50711912672045567</v>
      </c>
      <c r="G11" s="1363">
        <f t="shared" si="0"/>
        <v>0.48804380444429307</v>
      </c>
      <c r="H11" s="1366">
        <f t="shared" si="2"/>
        <v>4.8370688352512761E-3</v>
      </c>
      <c r="I11" s="575"/>
    </row>
    <row r="12" spans="1:9" s="439" customFormat="1" ht="21" customHeight="1">
      <c r="A12" s="1109" t="s">
        <v>425</v>
      </c>
      <c r="B12" s="1807">
        <v>3141599</v>
      </c>
      <c r="C12" s="1370">
        <f>+'III.3.2. Afil anual SFS RS '!E13</f>
        <v>3015646</v>
      </c>
      <c r="D12" s="1407">
        <v>30370</v>
      </c>
      <c r="E12" s="1402">
        <f t="shared" si="1"/>
        <v>6187615</v>
      </c>
      <c r="F12" s="1362">
        <f t="shared" si="3"/>
        <v>0.50772373523562797</v>
      </c>
      <c r="G12" s="1363">
        <f t="shared" si="0"/>
        <v>0.48736807315904429</v>
      </c>
      <c r="H12" s="1366">
        <f t="shared" si="2"/>
        <v>4.9081916053277394E-3</v>
      </c>
      <c r="I12" s="575"/>
    </row>
    <row r="13" spans="1:9" s="439" customFormat="1" ht="21" customHeight="1">
      <c r="A13" s="1109" t="s">
        <v>718</v>
      </c>
      <c r="B13" s="1807">
        <v>3339838</v>
      </c>
      <c r="C13" s="1370">
        <v>3317405</v>
      </c>
      <c r="D13" s="1407">
        <v>30529</v>
      </c>
      <c r="E13" s="1402">
        <f t="shared" si="1"/>
        <v>6687772</v>
      </c>
      <c r="F13" s="1362">
        <f t="shared" si="3"/>
        <v>0.49939471620743053</v>
      </c>
      <c r="G13" s="1363">
        <f t="shared" si="0"/>
        <v>0.4960403853480651</v>
      </c>
      <c r="H13" s="1366">
        <f t="shared" si="2"/>
        <v>4.5648984445043877E-3</v>
      </c>
      <c r="I13" s="575"/>
    </row>
    <row r="14" spans="1:9" s="439" customFormat="1" ht="21" customHeight="1">
      <c r="A14" s="1109" t="s">
        <v>746</v>
      </c>
      <c r="B14" s="1807">
        <v>3591288</v>
      </c>
      <c r="C14" s="1370">
        <v>3347068</v>
      </c>
      <c r="D14" s="1407">
        <v>42908</v>
      </c>
      <c r="E14" s="1402">
        <f t="shared" si="1"/>
        <v>6981264</v>
      </c>
      <c r="F14" s="1362">
        <f t="shared" si="3"/>
        <v>0.51441801943029231</v>
      </c>
      <c r="G14" s="1363">
        <f t="shared" si="0"/>
        <v>0.47943581563453264</v>
      </c>
      <c r="H14" s="1366">
        <f t="shared" si="2"/>
        <v>6.1461649351750632E-3</v>
      </c>
      <c r="I14" s="578"/>
    </row>
    <row r="15" spans="1:9" s="439" customFormat="1" ht="21" customHeight="1">
      <c r="A15" s="1109" t="s">
        <v>798</v>
      </c>
      <c r="B15" s="1807">
        <v>3902592</v>
      </c>
      <c r="C15" s="1370">
        <v>3546688</v>
      </c>
      <c r="D15" s="1407">
        <v>74716</v>
      </c>
      <c r="E15" s="1402">
        <f t="shared" si="1"/>
        <v>7523996</v>
      </c>
      <c r="F15" s="1362">
        <f t="shared" si="3"/>
        <v>0.51868608117282355</v>
      </c>
      <c r="G15" s="1363">
        <f t="shared" si="0"/>
        <v>0.47138355735436327</v>
      </c>
      <c r="H15" s="1366">
        <f t="shared" si="2"/>
        <v>9.9303614728131172E-3</v>
      </c>
      <c r="I15" s="578"/>
    </row>
    <row r="16" spans="1:9" s="439" customFormat="1" ht="21" customHeight="1">
      <c r="A16" s="1109" t="s">
        <v>825</v>
      </c>
      <c r="B16" s="1807">
        <v>4153987</v>
      </c>
      <c r="C16" s="1370">
        <v>3620150</v>
      </c>
      <c r="D16" s="1407">
        <v>93895</v>
      </c>
      <c r="E16" s="1402">
        <f t="shared" si="1"/>
        <v>7868032</v>
      </c>
      <c r="F16" s="1362">
        <f t="shared" si="3"/>
        <v>0.52795756295856444</v>
      </c>
      <c r="G16" s="1363">
        <f t="shared" si="0"/>
        <v>0.46010870316745028</v>
      </c>
      <c r="H16" s="1366">
        <f t="shared" si="2"/>
        <v>1.1933733873985261E-2</v>
      </c>
      <c r="I16" s="578"/>
    </row>
    <row r="17" spans="1:15" s="439" customFormat="1" ht="21" customHeight="1">
      <c r="A17" s="1806" t="s">
        <v>984</v>
      </c>
      <c r="B17" s="1807">
        <v>4228661</v>
      </c>
      <c r="C17" s="1370">
        <v>3726262</v>
      </c>
      <c r="D17" s="1407">
        <v>168861</v>
      </c>
      <c r="E17" s="1402">
        <f t="shared" si="1"/>
        <v>8123784</v>
      </c>
      <c r="F17" s="1362">
        <f t="shared" ref="F17" si="4">B17/E17</f>
        <v>0.52052848770966831</v>
      </c>
      <c r="G17" s="1363">
        <f t="shared" ref="G17" si="5">C17/E17</f>
        <v>0.45868550911742606</v>
      </c>
      <c r="H17" s="1366">
        <f t="shared" ref="H17" si="6">+D17/E17</f>
        <v>2.0786003172905632E-2</v>
      </c>
      <c r="I17" s="578"/>
    </row>
    <row r="18" spans="1:15" s="439" customFormat="1" ht="21" customHeight="1">
      <c r="A18" s="1109" t="s">
        <v>1075</v>
      </c>
      <c r="B18" s="1371">
        <f>+'Resumen EEp (2)'!C28</f>
        <v>4183727</v>
      </c>
      <c r="C18" s="1372">
        <f>+'Resumen EEp (2)'!C37</f>
        <v>5466882</v>
      </c>
      <c r="D18" s="1408">
        <f>+'Resumen EEp (2)'!B31</f>
        <v>98313</v>
      </c>
      <c r="E18" s="1403">
        <f t="shared" si="1"/>
        <v>9748922</v>
      </c>
      <c r="F18" s="1364">
        <f t="shared" si="3"/>
        <v>0.42914765345337669</v>
      </c>
      <c r="G18" s="1365">
        <f t="shared" si="0"/>
        <v>0.56076784694759074</v>
      </c>
      <c r="H18" s="1367">
        <f>+D18/E18</f>
        <v>1.0084499599032591E-2</v>
      </c>
      <c r="I18" s="575"/>
    </row>
    <row r="19" spans="1:15" s="439" customFormat="1" ht="81" customHeight="1">
      <c r="A19" s="2344" t="s">
        <v>835</v>
      </c>
      <c r="B19" s="2345"/>
      <c r="C19" s="2345"/>
      <c r="D19" s="2345"/>
      <c r="E19" s="2345"/>
      <c r="F19" s="2345"/>
      <c r="G19" s="2345"/>
      <c r="H19" s="2345"/>
      <c r="I19" s="1146"/>
    </row>
    <row r="20" spans="1:15" ht="25.5" customHeight="1"/>
    <row r="21" spans="1:15" ht="25.5" customHeight="1">
      <c r="A21" s="25"/>
      <c r="B21" s="25"/>
      <c r="C21" s="25"/>
      <c r="D21" s="25"/>
      <c r="E21" s="25"/>
      <c r="F21" s="25"/>
      <c r="G21" s="25"/>
      <c r="H21" s="25"/>
      <c r="I21" s="25"/>
    </row>
    <row r="22" spans="1:15" ht="25.5" customHeight="1">
      <c r="A22" s="25"/>
      <c r="B22" s="25"/>
      <c r="C22" s="25"/>
      <c r="D22" s="25"/>
      <c r="E22" s="25"/>
      <c r="F22" s="25"/>
      <c r="G22" s="25"/>
      <c r="H22" s="25"/>
      <c r="I22" s="25"/>
      <c r="O22" s="67" t="s">
        <v>10</v>
      </c>
    </row>
    <row r="23" spans="1:15" ht="25.5" customHeight="1">
      <c r="A23" s="25"/>
      <c r="B23" s="25"/>
      <c r="C23" s="25"/>
      <c r="D23" s="25"/>
      <c r="E23" s="25"/>
      <c r="F23" s="25"/>
      <c r="G23" s="25"/>
      <c r="H23" s="25"/>
      <c r="I23" s="25"/>
    </row>
    <row r="24" spans="1:15" ht="25.5" customHeight="1">
      <c r="A24" s="25"/>
      <c r="B24" s="25"/>
      <c r="C24" s="25"/>
      <c r="D24" s="25"/>
      <c r="E24" s="25"/>
      <c r="F24" s="25"/>
      <c r="G24" s="25"/>
      <c r="H24" s="25"/>
      <c r="I24" s="25"/>
    </row>
    <row r="25" spans="1:15" ht="25.5" customHeight="1">
      <c r="A25" s="25"/>
      <c r="B25" s="25"/>
      <c r="C25" s="25"/>
      <c r="D25" s="25"/>
      <c r="E25" s="25"/>
      <c r="F25" s="25"/>
      <c r="G25" s="25"/>
      <c r="H25" s="25"/>
      <c r="I25" s="25"/>
    </row>
    <row r="26" spans="1:15" ht="25.5" customHeight="1">
      <c r="A26" s="25"/>
      <c r="B26" s="25"/>
      <c r="C26" s="25"/>
      <c r="D26" s="25"/>
      <c r="E26" s="25"/>
      <c r="F26" s="25"/>
      <c r="G26" s="25"/>
      <c r="H26" s="25"/>
      <c r="I26" s="25"/>
    </row>
    <row r="27" spans="1:15" ht="25.5" customHeight="1">
      <c r="A27" s="25"/>
      <c r="B27" s="25"/>
      <c r="C27" s="25"/>
      <c r="D27" s="25"/>
      <c r="E27" s="25"/>
      <c r="F27" s="25"/>
      <c r="G27" s="25"/>
      <c r="H27" s="25"/>
      <c r="I27" s="25"/>
    </row>
    <row r="28" spans="1:15" ht="25.5" customHeight="1">
      <c r="A28" s="25"/>
      <c r="B28" s="25"/>
      <c r="C28" s="25"/>
      <c r="D28" s="25"/>
      <c r="E28" s="25"/>
      <c r="F28" s="25"/>
      <c r="G28" s="25"/>
      <c r="H28" s="25"/>
      <c r="I28" s="25"/>
    </row>
    <row r="29" spans="1:15" ht="25.5" customHeight="1">
      <c r="A29" s="25"/>
      <c r="B29" s="25"/>
      <c r="C29" s="25"/>
      <c r="D29" s="25"/>
      <c r="E29" s="25"/>
      <c r="F29" s="25"/>
      <c r="G29" s="25"/>
      <c r="H29" s="25"/>
      <c r="I29" s="25"/>
    </row>
    <row r="30" spans="1:15" ht="25.5" customHeight="1">
      <c r="A30" s="25"/>
      <c r="B30" s="25"/>
      <c r="C30" s="25"/>
      <c r="D30" s="25"/>
      <c r="E30" s="25"/>
      <c r="F30" s="25"/>
      <c r="G30" s="25"/>
      <c r="H30" s="25"/>
      <c r="I30" s="25"/>
    </row>
    <row r="31" spans="1:15" ht="25.5" customHeight="1">
      <c r="A31" s="25"/>
      <c r="B31" s="25"/>
      <c r="C31" s="25"/>
      <c r="D31" s="25"/>
      <c r="E31" s="25"/>
      <c r="F31" s="25"/>
      <c r="G31" s="25"/>
      <c r="H31" s="25"/>
      <c r="I31" s="25"/>
    </row>
    <row r="32" spans="1:15" ht="25.5" customHeight="1">
      <c r="A32" s="25"/>
      <c r="B32" s="25"/>
      <c r="C32" s="25"/>
      <c r="D32" s="25"/>
      <c r="E32" s="25"/>
      <c r="F32" s="25"/>
      <c r="G32" s="25"/>
      <c r="H32" s="25"/>
      <c r="I32" s="25"/>
    </row>
    <row r="33" spans="1:10" ht="25.5" customHeight="1">
      <c r="A33" s="25"/>
      <c r="B33" s="25"/>
      <c r="C33" s="25"/>
      <c r="D33" s="25"/>
      <c r="E33" s="25"/>
      <c r="F33" s="25"/>
      <c r="G33" s="25"/>
      <c r="H33" s="25"/>
      <c r="I33" s="25"/>
    </row>
    <row r="34" spans="1:10" ht="25.5" customHeight="1">
      <c r="A34" s="25"/>
      <c r="B34" s="25"/>
      <c r="C34" s="25"/>
      <c r="D34" s="25"/>
      <c r="E34" s="25"/>
      <c r="F34" s="25"/>
      <c r="G34" s="25"/>
      <c r="H34" s="25"/>
      <c r="I34" s="25"/>
    </row>
    <row r="35" spans="1:10" ht="25.5" customHeight="1">
      <c r="A35" s="25"/>
      <c r="B35" s="25"/>
      <c r="C35" s="25"/>
      <c r="D35" s="25"/>
      <c r="E35" s="25"/>
      <c r="F35" s="25"/>
      <c r="G35" s="25"/>
      <c r="H35" s="25"/>
      <c r="I35" s="25"/>
    </row>
    <row r="36" spans="1:10" ht="25.5" customHeight="1">
      <c r="A36" s="25"/>
      <c r="B36" s="25"/>
      <c r="C36" s="25"/>
      <c r="D36" s="25"/>
      <c r="E36" s="25"/>
      <c r="F36" s="25"/>
      <c r="G36" s="25"/>
      <c r="H36" s="25"/>
      <c r="I36" s="25"/>
    </row>
    <row r="37" spans="1:10" ht="25.5" customHeight="1">
      <c r="A37" s="25"/>
      <c r="B37" s="25"/>
      <c r="C37" s="25"/>
      <c r="D37" s="25"/>
      <c r="E37" s="25"/>
      <c r="F37" s="25"/>
      <c r="G37" s="25"/>
      <c r="H37" s="25"/>
      <c r="I37" s="25"/>
    </row>
    <row r="38" spans="1:10" ht="25.5" customHeight="1">
      <c r="A38" s="25"/>
      <c r="B38" s="25"/>
      <c r="C38" s="25"/>
      <c r="D38" s="25"/>
      <c r="E38" s="25"/>
      <c r="F38" s="25"/>
      <c r="G38" s="25"/>
      <c r="H38" s="25"/>
      <c r="I38" s="25"/>
    </row>
    <row r="39" spans="1:10" ht="25.5" customHeight="1">
      <c r="A39" s="25"/>
      <c r="B39" s="25"/>
      <c r="C39" s="25"/>
      <c r="D39" s="25"/>
      <c r="E39" s="25"/>
      <c r="F39" s="25"/>
      <c r="G39" s="25"/>
      <c r="H39" s="25"/>
      <c r="I39" s="25"/>
    </row>
    <row r="40" spans="1:10" ht="25.5" customHeight="1">
      <c r="A40" s="25"/>
      <c r="B40" s="25"/>
      <c r="C40" s="25"/>
      <c r="D40" s="25"/>
      <c r="E40" s="25"/>
      <c r="F40" s="25"/>
      <c r="G40" s="25"/>
      <c r="H40" s="25"/>
      <c r="I40" s="25"/>
    </row>
    <row r="41" spans="1:10" ht="25.5" customHeight="1">
      <c r="A41" s="25"/>
      <c r="B41" s="25"/>
      <c r="C41" s="25"/>
      <c r="D41" s="25"/>
      <c r="E41" s="25"/>
      <c r="F41" s="25"/>
      <c r="G41" s="25"/>
      <c r="H41" s="25"/>
      <c r="I41" s="25"/>
    </row>
    <row r="42" spans="1:10">
      <c r="J42" s="82"/>
    </row>
    <row r="43" spans="1:10">
      <c r="J43" s="82"/>
    </row>
    <row r="44" spans="1:10">
      <c r="J44" s="82"/>
    </row>
    <row r="45" spans="1:10">
      <c r="J45" s="82"/>
    </row>
    <row r="46" spans="1:10" ht="51" customHeight="1">
      <c r="J46" s="82"/>
    </row>
    <row r="47" spans="1:10" ht="78" customHeight="1">
      <c r="A47" s="2343"/>
      <c r="B47" s="2343"/>
      <c r="C47" s="2343"/>
      <c r="D47" s="2343"/>
      <c r="E47" s="2343"/>
      <c r="F47" s="2343"/>
      <c r="G47" s="2343"/>
      <c r="H47" s="2343"/>
      <c r="I47" s="2343"/>
      <c r="J47" s="82"/>
    </row>
    <row r="53" spans="2:12">
      <c r="J53" s="82"/>
      <c r="K53" s="82"/>
      <c r="L53" s="82"/>
    </row>
    <row r="54" spans="2:12">
      <c r="J54" s="82"/>
      <c r="K54" s="82"/>
      <c r="L54" s="82"/>
    </row>
    <row r="55" spans="2:12">
      <c r="J55" s="82"/>
      <c r="K55" s="82"/>
      <c r="L55" s="82"/>
    </row>
    <row r="56" spans="2:12">
      <c r="J56" s="82"/>
      <c r="K56" s="82"/>
      <c r="L56" s="82"/>
    </row>
    <row r="57" spans="2:12">
      <c r="J57" s="82"/>
      <c r="K57" s="82"/>
      <c r="L57" s="82"/>
    </row>
    <row r="58" spans="2:12">
      <c r="J58" s="82"/>
      <c r="K58" s="82"/>
      <c r="L58" s="82"/>
    </row>
    <row r="59" spans="2:12">
      <c r="B59" s="82"/>
      <c r="C59" s="82"/>
      <c r="D59" s="82"/>
      <c r="E59" s="82"/>
      <c r="F59" s="82"/>
      <c r="G59" s="82"/>
      <c r="H59" s="82"/>
      <c r="I59" s="82"/>
      <c r="J59" s="82"/>
      <c r="K59" s="82"/>
      <c r="L59" s="82"/>
    </row>
  </sheetData>
  <mergeCells count="3">
    <mergeCell ref="A47:I47"/>
    <mergeCell ref="A19:H19"/>
    <mergeCell ref="A1:I1"/>
  </mergeCells>
  <conditionalFormatting sqref="B18:C18">
    <cfRule type="cellIs" dxfId="6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U60"/>
  <sheetViews>
    <sheetView showGridLines="0" view="pageBreakPreview" topLeftCell="E1" zoomScale="55" zoomScaleNormal="100" zoomScaleSheetLayoutView="55" zoomScalePageLayoutView="62" workbookViewId="0">
      <selection activeCell="P1" sqref="P1:Y1048576"/>
    </sheetView>
  </sheetViews>
  <sheetFormatPr baseColWidth="10" defaultColWidth="11.42578125" defaultRowHeight="15"/>
  <cols>
    <col min="1" max="1" width="22.42578125" style="67" customWidth="1"/>
    <col min="2" max="2" width="40.85546875" style="1530" customWidth="1"/>
    <col min="3" max="3" width="22.42578125" style="1530" customWidth="1"/>
    <col min="4" max="4" width="31.28515625" style="1530" customWidth="1"/>
    <col min="5" max="5" width="25.140625" style="1530" customWidth="1"/>
    <col min="6" max="6" width="20.85546875" style="1530" customWidth="1"/>
    <col min="7" max="7" width="25.28515625" style="1530" customWidth="1"/>
    <col min="8" max="8" width="31" style="1530" customWidth="1"/>
    <col min="9" max="9" width="19" style="67" customWidth="1"/>
    <col min="10" max="10" width="16.140625" style="67" customWidth="1"/>
    <col min="11" max="11" width="18.85546875" style="67" bestFit="1" customWidth="1"/>
    <col min="12" max="12" width="15.28515625" style="67" customWidth="1"/>
    <col min="13" max="13" width="18.42578125" style="67" customWidth="1"/>
    <col min="14" max="14" width="17" style="67" customWidth="1"/>
    <col min="15" max="15" width="19.140625" style="67" customWidth="1"/>
    <col min="16" max="16384" width="11.42578125" style="67"/>
  </cols>
  <sheetData>
    <row r="1" spans="1:15" ht="86.25" customHeight="1">
      <c r="A1" s="2347"/>
      <c r="B1" s="2347"/>
      <c r="C1" s="2347"/>
      <c r="D1" s="2347"/>
      <c r="E1" s="2347"/>
      <c r="F1" s="2347"/>
      <c r="G1" s="2347"/>
      <c r="H1" s="2347"/>
      <c r="I1" s="2347"/>
      <c r="J1" s="2347"/>
      <c r="K1" s="2347"/>
      <c r="L1" s="2347"/>
      <c r="M1" s="2347"/>
      <c r="N1" s="2347"/>
      <c r="O1" s="2347"/>
    </row>
    <row r="2" spans="1:15" ht="39" customHeight="1">
      <c r="A2" s="148"/>
      <c r="B2" s="1531"/>
      <c r="C2" s="1531"/>
      <c r="D2" s="1531"/>
      <c r="E2" s="1531"/>
      <c r="F2" s="1531"/>
      <c r="G2" s="1531"/>
      <c r="H2" s="1531"/>
      <c r="I2" s="148"/>
      <c r="J2" s="148"/>
      <c r="K2" s="148"/>
      <c r="L2" s="148"/>
      <c r="M2" s="148"/>
      <c r="N2" s="148"/>
      <c r="O2" s="148"/>
    </row>
    <row r="3" spans="1:15" s="439" customFormat="1" ht="78" customHeight="1">
      <c r="A3" s="242" t="s">
        <v>181</v>
      </c>
      <c r="B3" s="1011" t="s">
        <v>1046</v>
      </c>
      <c r="C3" s="1011" t="s">
        <v>553</v>
      </c>
      <c r="D3" s="1011" t="s">
        <v>836</v>
      </c>
      <c r="E3" s="229" t="s">
        <v>865</v>
      </c>
      <c r="F3" s="1011" t="s">
        <v>178</v>
      </c>
      <c r="G3" s="1011" t="s">
        <v>179</v>
      </c>
      <c r="H3" s="1197" t="s">
        <v>838</v>
      </c>
      <c r="I3" s="181"/>
      <c r="J3" s="181"/>
      <c r="K3" s="181"/>
      <c r="L3" s="181"/>
      <c r="M3" s="181"/>
      <c r="N3" s="181"/>
      <c r="O3" s="181"/>
    </row>
    <row r="4" spans="1:15" s="439" customFormat="1" ht="22.5" customHeight="1">
      <c r="A4" s="2051" t="s">
        <v>5</v>
      </c>
      <c r="B4" s="2045">
        <v>0</v>
      </c>
      <c r="C4" s="2044">
        <v>266531</v>
      </c>
      <c r="D4" s="2046">
        <f>+'III.1.4.Afil. SFS'!D3</f>
        <v>0</v>
      </c>
      <c r="E4" s="2054">
        <f t="shared" ref="E4:E19" si="0">SUM(B4:D4)</f>
        <v>266531</v>
      </c>
      <c r="F4" s="2080">
        <v>0</v>
      </c>
      <c r="G4" s="2081">
        <f t="shared" ref="G4:G19" si="1">C4/E4</f>
        <v>1</v>
      </c>
      <c r="H4" s="2082">
        <f>+D4/E4</f>
        <v>0</v>
      </c>
      <c r="I4" s="575"/>
      <c r="J4" s="575"/>
      <c r="K4" s="575"/>
      <c r="L4" s="1231"/>
      <c r="M4" s="179"/>
      <c r="N4" s="179"/>
      <c r="O4" s="576"/>
    </row>
    <row r="5" spans="1:15" s="439" customFormat="1" ht="22.5" customHeight="1">
      <c r="A5" s="1804" t="s">
        <v>6</v>
      </c>
      <c r="B5" s="2047">
        <v>0</v>
      </c>
      <c r="C5" s="1105">
        <v>513416</v>
      </c>
      <c r="D5" s="2048">
        <f>+'III.1.4.Afil. SFS'!D4</f>
        <v>0</v>
      </c>
      <c r="E5" s="2055">
        <f t="shared" si="0"/>
        <v>513416</v>
      </c>
      <c r="F5" s="2083">
        <v>0</v>
      </c>
      <c r="G5" s="1547">
        <f t="shared" si="1"/>
        <v>1</v>
      </c>
      <c r="H5" s="1548">
        <f>+D5/E5</f>
        <v>0</v>
      </c>
      <c r="I5" s="575"/>
      <c r="J5" s="575"/>
      <c r="K5" s="575"/>
      <c r="L5" s="1232"/>
      <c r="M5" s="179"/>
      <c r="N5" s="1232"/>
      <c r="O5" s="576"/>
    </row>
    <row r="6" spans="1:15" s="439" customFormat="1" ht="22.5" customHeight="1">
      <c r="A6" s="1804" t="s">
        <v>7</v>
      </c>
      <c r="B6" s="2047">
        <v>1599467</v>
      </c>
      <c r="C6" s="1105">
        <v>1081936</v>
      </c>
      <c r="D6" s="2048">
        <f>+'III.1.4.Afil. SFS'!D5</f>
        <v>0</v>
      </c>
      <c r="E6" s="2055">
        <f t="shared" si="0"/>
        <v>2681403</v>
      </c>
      <c r="F6" s="2084">
        <f t="shared" ref="F6:F19" si="2">B6/E6</f>
        <v>0.59650377060068926</v>
      </c>
      <c r="G6" s="1549">
        <f t="shared" si="1"/>
        <v>0.40349622939931074</v>
      </c>
      <c r="H6" s="1548">
        <f t="shared" ref="H6:H19" si="3">+D6/E6</f>
        <v>0</v>
      </c>
      <c r="I6" s="575"/>
      <c r="J6" s="575"/>
      <c r="K6" s="1415"/>
      <c r="L6" s="1232"/>
      <c r="M6" s="179"/>
      <c r="N6" s="179"/>
      <c r="O6" s="576"/>
    </row>
    <row r="7" spans="1:15" s="439" customFormat="1" ht="22.5" customHeight="1">
      <c r="A7" s="1804" t="s">
        <v>8</v>
      </c>
      <c r="B7" s="2047">
        <v>1729671</v>
      </c>
      <c r="C7" s="1105">
        <v>1224643</v>
      </c>
      <c r="D7" s="2048">
        <f>+'III.1.4.Afil. SFS'!D6</f>
        <v>0</v>
      </c>
      <c r="E7" s="2055">
        <f t="shared" si="0"/>
        <v>2954314</v>
      </c>
      <c r="F7" s="2084">
        <f t="shared" si="2"/>
        <v>0.5854729727442648</v>
      </c>
      <c r="G7" s="1549">
        <f t="shared" si="1"/>
        <v>0.41452702725573515</v>
      </c>
      <c r="H7" s="1548">
        <f t="shared" si="3"/>
        <v>0</v>
      </c>
      <c r="I7" s="575"/>
      <c r="J7" s="575"/>
      <c r="K7" s="1415"/>
      <c r="L7" s="179"/>
      <c r="M7" s="179"/>
      <c r="N7" s="179"/>
      <c r="O7" s="576"/>
    </row>
    <row r="8" spans="1:15" s="439" customFormat="1" ht="22.5" customHeight="1">
      <c r="A8" s="1804" t="s">
        <v>9</v>
      </c>
      <c r="B8" s="2047">
        <v>2096232</v>
      </c>
      <c r="C8" s="1105">
        <v>1346166</v>
      </c>
      <c r="D8" s="2048">
        <f>+'III.1.4.Afil. SFS'!D7</f>
        <v>21982</v>
      </c>
      <c r="E8" s="2055">
        <f t="shared" si="0"/>
        <v>3464380</v>
      </c>
      <c r="F8" s="2084">
        <f t="shared" si="2"/>
        <v>0.60508142871163095</v>
      </c>
      <c r="G8" s="1549">
        <f t="shared" si="1"/>
        <v>0.38857342439339793</v>
      </c>
      <c r="H8" s="1548">
        <f t="shared" si="3"/>
        <v>6.3451468949711062E-3</v>
      </c>
      <c r="I8" s="575"/>
      <c r="J8" s="575"/>
      <c r="K8" s="1415"/>
      <c r="L8" s="179"/>
      <c r="M8" s="179"/>
      <c r="N8" s="179"/>
      <c r="O8" s="576"/>
    </row>
    <row r="9" spans="1:15" s="439" customFormat="1" ht="22.5" customHeight="1">
      <c r="A9" s="1804" t="s">
        <v>145</v>
      </c>
      <c r="B9" s="2047">
        <v>2417992</v>
      </c>
      <c r="C9" s="1105">
        <v>1847833</v>
      </c>
      <c r="D9" s="2048">
        <f>+'III.1.4.Afil. SFS'!D8</f>
        <v>27105</v>
      </c>
      <c r="E9" s="2055">
        <f t="shared" si="0"/>
        <v>4292930</v>
      </c>
      <c r="F9" s="2084">
        <f t="shared" si="2"/>
        <v>0.56324980840591388</v>
      </c>
      <c r="G9" s="1549">
        <f t="shared" si="1"/>
        <v>0.43043632204578225</v>
      </c>
      <c r="H9" s="1548">
        <f t="shared" si="3"/>
        <v>6.3138695483038387E-3</v>
      </c>
      <c r="I9" s="575"/>
      <c r="J9" s="575"/>
      <c r="K9" s="1415"/>
      <c r="L9" s="1415"/>
      <c r="M9" s="1415"/>
      <c r="N9" s="179"/>
      <c r="O9" s="576"/>
    </row>
    <row r="10" spans="1:15" s="439" customFormat="1" ht="22.5" customHeight="1">
      <c r="A10" s="1804" t="s">
        <v>177</v>
      </c>
      <c r="B10" s="2047">
        <v>2586943</v>
      </c>
      <c r="C10" s="1105">
        <v>1996335</v>
      </c>
      <c r="D10" s="2048">
        <f>+'III.1.4.Afil. SFS'!D9</f>
        <v>29726</v>
      </c>
      <c r="E10" s="2055">
        <f t="shared" si="0"/>
        <v>4613004</v>
      </c>
      <c r="F10" s="2084">
        <f t="shared" si="2"/>
        <v>0.56079357399213181</v>
      </c>
      <c r="G10" s="1549">
        <f t="shared" si="1"/>
        <v>0.43276246888144904</v>
      </c>
      <c r="H10" s="1548">
        <f t="shared" si="3"/>
        <v>6.4439571264191401E-3</v>
      </c>
      <c r="I10" s="575"/>
      <c r="J10" s="575"/>
      <c r="K10" s="1415"/>
      <c r="L10" s="1415"/>
      <c r="M10" s="1415"/>
      <c r="N10" s="179"/>
      <c r="O10" s="179"/>
    </row>
    <row r="11" spans="1:15" s="439" customFormat="1" ht="22.5" customHeight="1">
      <c r="A11" s="1804" t="s">
        <v>384</v>
      </c>
      <c r="B11" s="2047">
        <v>2747735</v>
      </c>
      <c r="C11" s="1105">
        <v>2294356</v>
      </c>
      <c r="D11" s="2048">
        <f>+'III.1.4.Afil. SFS'!D10</f>
        <v>30703</v>
      </c>
      <c r="E11" s="2055">
        <f t="shared" si="0"/>
        <v>5072794</v>
      </c>
      <c r="F11" s="2084">
        <f t="shared" si="2"/>
        <v>0.5416610648885013</v>
      </c>
      <c r="G11" s="1549">
        <f t="shared" si="1"/>
        <v>0.45228645200258477</v>
      </c>
      <c r="H11" s="1548">
        <f t="shared" si="3"/>
        <v>6.0524831089139438E-3</v>
      </c>
      <c r="I11" s="575"/>
      <c r="J11" s="575"/>
      <c r="K11" s="1415"/>
      <c r="L11" s="1415"/>
      <c r="M11" s="1415"/>
      <c r="N11" s="1196"/>
      <c r="O11" s="179"/>
    </row>
    <row r="12" spans="1:15" s="439" customFormat="1" ht="22.5" customHeight="1">
      <c r="A12" s="1804" t="s">
        <v>417</v>
      </c>
      <c r="B12" s="2047">
        <v>2965326</v>
      </c>
      <c r="C12" s="1105">
        <v>2646899</v>
      </c>
      <c r="D12" s="2048">
        <f>+'III.1.4.Afil. SFS'!D11</f>
        <v>27273</v>
      </c>
      <c r="E12" s="2055">
        <f t="shared" si="0"/>
        <v>5639498</v>
      </c>
      <c r="F12" s="2084">
        <f t="shared" si="2"/>
        <v>0.52581382243596864</v>
      </c>
      <c r="G12" s="1549">
        <f t="shared" si="1"/>
        <v>0.46935010882174266</v>
      </c>
      <c r="H12" s="1548">
        <f t="shared" si="3"/>
        <v>4.8360687422887641E-3</v>
      </c>
      <c r="I12" s="575"/>
      <c r="J12" s="575"/>
      <c r="K12" s="1415"/>
      <c r="L12" s="1415"/>
      <c r="M12" s="1415"/>
      <c r="N12" s="179"/>
      <c r="O12" s="179"/>
    </row>
    <row r="13" spans="1:15" s="439" customFormat="1" ht="22.5" customHeight="1">
      <c r="A13" s="1804" t="s">
        <v>425</v>
      </c>
      <c r="B13" s="2047">
        <v>3224947</v>
      </c>
      <c r="C13" s="1105">
        <v>3015646</v>
      </c>
      <c r="D13" s="2048">
        <f>+'III.1.4.Afil. SFS'!D12</f>
        <v>30370</v>
      </c>
      <c r="E13" s="2055">
        <f t="shared" si="0"/>
        <v>6270963</v>
      </c>
      <c r="F13" s="2084">
        <f t="shared" si="2"/>
        <v>0.51426662858639094</v>
      </c>
      <c r="G13" s="1549">
        <f t="shared" si="1"/>
        <v>0.48089041507659985</v>
      </c>
      <c r="H13" s="1548">
        <f t="shared" si="3"/>
        <v>4.8429563370091643E-3</v>
      </c>
      <c r="I13" s="575"/>
      <c r="J13" s="575"/>
      <c r="K13" s="1415"/>
      <c r="L13" s="1415"/>
      <c r="M13" s="1415"/>
      <c r="N13" s="179"/>
      <c r="O13" s="179"/>
    </row>
    <row r="14" spans="1:15" s="439" customFormat="1" ht="22.5" customHeight="1">
      <c r="A14" s="1804" t="s">
        <v>718</v>
      </c>
      <c r="B14" s="2047">
        <v>3407061</v>
      </c>
      <c r="C14" s="1105">
        <v>3110557</v>
      </c>
      <c r="D14" s="2048">
        <f>+'III.1.4.Afil. SFS'!D13</f>
        <v>30529</v>
      </c>
      <c r="E14" s="2055">
        <f t="shared" si="0"/>
        <v>6548147</v>
      </c>
      <c r="F14" s="2084">
        <f t="shared" si="2"/>
        <v>0.520309180597198</v>
      </c>
      <c r="G14" s="1549">
        <f t="shared" si="1"/>
        <v>0.47502858442243279</v>
      </c>
      <c r="H14" s="1548">
        <f t="shared" si="3"/>
        <v>4.6622349803692557E-3</v>
      </c>
      <c r="I14" s="575"/>
      <c r="J14" s="578"/>
      <c r="K14" s="1415"/>
      <c r="L14" s="1415"/>
      <c r="M14" s="1415"/>
      <c r="N14" s="179"/>
      <c r="O14" s="179"/>
    </row>
    <row r="15" spans="1:15" s="439" customFormat="1" ht="22.5" customHeight="1">
      <c r="A15" s="2052" t="s">
        <v>746</v>
      </c>
      <c r="B15" s="1808">
        <v>3699816</v>
      </c>
      <c r="C15" s="1550">
        <v>3353566</v>
      </c>
      <c r="D15" s="2048">
        <f>+'III.1.4.Afil. SFS'!D14</f>
        <v>42908</v>
      </c>
      <c r="E15" s="2056">
        <f t="shared" si="0"/>
        <v>7096290</v>
      </c>
      <c r="F15" s="2085">
        <f t="shared" si="2"/>
        <v>0.52137328096794244</v>
      </c>
      <c r="G15" s="1551">
        <f t="shared" si="1"/>
        <v>0.47258017922040951</v>
      </c>
      <c r="H15" s="1548">
        <f t="shared" si="3"/>
        <v>6.0465398116480587E-3</v>
      </c>
      <c r="I15" s="575"/>
      <c r="J15" s="578"/>
      <c r="K15" s="1415"/>
      <c r="L15" s="1415"/>
      <c r="M15" s="1415"/>
      <c r="N15" s="179"/>
      <c r="O15" s="179"/>
    </row>
    <row r="16" spans="1:15" s="439" customFormat="1" ht="22.5" customHeight="1">
      <c r="A16" s="2052" t="s">
        <v>798</v>
      </c>
      <c r="B16" s="1808">
        <v>4020299</v>
      </c>
      <c r="C16" s="1550">
        <v>3545383</v>
      </c>
      <c r="D16" s="2048">
        <f>+'III.1.4.Afil. SFS'!D15</f>
        <v>74716</v>
      </c>
      <c r="E16" s="2056">
        <f t="shared" si="0"/>
        <v>7640398</v>
      </c>
      <c r="F16" s="2085">
        <f t="shared" si="2"/>
        <v>0.52618973514206979</v>
      </c>
      <c r="G16" s="1551">
        <f t="shared" si="1"/>
        <v>0.46403119313941499</v>
      </c>
      <c r="H16" s="1548">
        <f t="shared" si="3"/>
        <v>9.7790717185151869E-3</v>
      </c>
      <c r="I16" s="575"/>
      <c r="J16" s="578"/>
      <c r="K16" s="1415"/>
      <c r="L16" s="1415"/>
      <c r="M16" s="1415"/>
      <c r="N16" s="179"/>
      <c r="O16" s="179"/>
    </row>
    <row r="17" spans="1:21" s="439" customFormat="1" ht="22.5" customHeight="1">
      <c r="A17" s="2052" t="s">
        <v>823</v>
      </c>
      <c r="B17" s="1808">
        <v>4240469</v>
      </c>
      <c r="C17" s="1550">
        <v>3591049</v>
      </c>
      <c r="D17" s="2049">
        <f>+'III.1.4.Afil. SFS'!D16</f>
        <v>93895</v>
      </c>
      <c r="E17" s="2056">
        <f t="shared" si="0"/>
        <v>7925413</v>
      </c>
      <c r="F17" s="2085">
        <f t="shared" si="2"/>
        <v>0.53504706947133229</v>
      </c>
      <c r="G17" s="1551">
        <f t="shared" si="1"/>
        <v>0.4531055984085624</v>
      </c>
      <c r="H17" s="1552">
        <f t="shared" si="3"/>
        <v>1.1847332120105287E-2</v>
      </c>
      <c r="I17" s="575"/>
      <c r="J17" s="578"/>
      <c r="K17" s="575"/>
      <c r="L17" s="1415"/>
      <c r="M17" s="1415"/>
      <c r="N17" s="179"/>
      <c r="O17" s="179"/>
    </row>
    <row r="18" spans="1:21" s="439" customFormat="1" ht="22.5" customHeight="1">
      <c r="A18" s="2052" t="s">
        <v>985</v>
      </c>
      <c r="B18" s="1808">
        <v>4310345</v>
      </c>
      <c r="C18" s="1550">
        <v>3711158</v>
      </c>
      <c r="D18" s="2049">
        <v>168861</v>
      </c>
      <c r="E18" s="2056">
        <f t="shared" si="0"/>
        <v>8190364</v>
      </c>
      <c r="F18" s="2085">
        <f t="shared" si="2"/>
        <v>0.52627026100427288</v>
      </c>
      <c r="G18" s="1551">
        <f t="shared" ref="G18" si="4">C18/E18</f>
        <v>0.45311270659032982</v>
      </c>
      <c r="H18" s="1552">
        <f t="shared" ref="H18" si="5">+D18/E18</f>
        <v>2.0617032405397365E-2</v>
      </c>
      <c r="I18" s="575"/>
      <c r="J18" s="578"/>
      <c r="K18" s="575"/>
      <c r="L18" s="1415"/>
      <c r="M18" s="1415"/>
      <c r="N18" s="179"/>
      <c r="O18" s="179"/>
    </row>
    <row r="19" spans="1:21" s="439" customFormat="1" ht="22.5" customHeight="1">
      <c r="A19" s="2053" t="s">
        <v>1075</v>
      </c>
      <c r="B19" s="2013">
        <f>+'Resumen EEp (2)'!B28</f>
        <v>4296835</v>
      </c>
      <c r="C19" s="2014">
        <f>+'Resumen EEp (2)'!B37</f>
        <v>4765685</v>
      </c>
      <c r="D19" s="2050">
        <f>+'Resumen EEp (2)'!B31</f>
        <v>98313</v>
      </c>
      <c r="E19" s="2057">
        <f t="shared" si="0"/>
        <v>9160833</v>
      </c>
      <c r="F19" s="1553">
        <f t="shared" si="2"/>
        <v>0.46904413605181972</v>
      </c>
      <c r="G19" s="1554">
        <f t="shared" si="1"/>
        <v>0.52022397963154665</v>
      </c>
      <c r="H19" s="1555">
        <f t="shared" si="3"/>
        <v>1.073188431663365E-2</v>
      </c>
      <c r="I19" s="1105"/>
      <c r="J19" s="578"/>
      <c r="K19" s="575"/>
      <c r="L19" s="577"/>
      <c r="M19" s="179"/>
      <c r="N19" s="179"/>
      <c r="O19" s="179"/>
    </row>
    <row r="20" spans="1:21" ht="43.5" customHeight="1">
      <c r="A20" s="2348" t="s">
        <v>839</v>
      </c>
      <c r="B20" s="2349"/>
      <c r="C20" s="2349"/>
      <c r="D20" s="2349"/>
      <c r="E20" s="2349"/>
      <c r="F20" s="2349"/>
      <c r="G20" s="2349"/>
      <c r="H20" s="2349"/>
      <c r="I20" s="2349"/>
      <c r="J20" s="2349"/>
      <c r="K20" s="2349"/>
      <c r="L20" s="2349"/>
      <c r="M20" s="2349"/>
      <c r="N20" s="2349"/>
      <c r="O20" s="2349"/>
    </row>
    <row r="21" spans="1:21" ht="25.5" customHeight="1">
      <c r="A21" s="25"/>
      <c r="B21" s="616"/>
      <c r="C21" s="616"/>
      <c r="D21" s="616"/>
      <c r="E21" s="616"/>
      <c r="F21" s="616"/>
      <c r="G21" s="616"/>
      <c r="H21" s="616"/>
      <c r="I21" s="25"/>
      <c r="J21" s="25"/>
      <c r="K21" s="25"/>
      <c r="L21" s="25"/>
      <c r="M21" s="25"/>
      <c r="N21" s="25"/>
      <c r="O21" s="25"/>
    </row>
    <row r="22" spans="1:21" ht="25.5" customHeight="1">
      <c r="A22" s="25"/>
      <c r="B22" s="616"/>
      <c r="C22" s="616"/>
      <c r="D22" s="616"/>
      <c r="E22" s="616"/>
      <c r="F22" s="616"/>
      <c r="G22" s="616"/>
      <c r="H22" s="616"/>
      <c r="I22" s="25"/>
      <c r="J22" s="25"/>
      <c r="K22" s="25"/>
      <c r="L22" s="25"/>
      <c r="M22" s="25"/>
      <c r="N22" s="25"/>
      <c r="O22" s="25"/>
    </row>
    <row r="23" spans="1:21" ht="25.5" customHeight="1">
      <c r="A23" s="25"/>
      <c r="B23" s="616"/>
      <c r="C23" s="616"/>
      <c r="D23" s="616"/>
      <c r="E23" s="616"/>
      <c r="F23" s="616"/>
      <c r="G23" s="616"/>
      <c r="H23" s="616"/>
      <c r="I23" s="25"/>
      <c r="J23" s="25"/>
      <c r="K23" s="25"/>
      <c r="L23" s="25"/>
      <c r="M23" s="25"/>
      <c r="N23" s="25"/>
      <c r="O23" s="25"/>
      <c r="U23" s="67" t="s">
        <v>10</v>
      </c>
    </row>
    <row r="24" spans="1:21" ht="25.5" customHeight="1">
      <c r="A24" s="25"/>
      <c r="B24" s="616"/>
      <c r="C24" s="616"/>
      <c r="D24" s="616"/>
      <c r="E24" s="616"/>
      <c r="F24" s="616"/>
      <c r="G24" s="616"/>
      <c r="H24" s="616"/>
      <c r="I24" s="25"/>
      <c r="J24" s="25"/>
      <c r="K24" s="25"/>
      <c r="L24" s="25"/>
      <c r="M24" s="25"/>
      <c r="N24" s="25"/>
      <c r="O24" s="25"/>
    </row>
    <row r="25" spans="1:21" ht="25.5" customHeight="1">
      <c r="A25" s="25"/>
      <c r="B25" s="616"/>
      <c r="C25" s="616"/>
      <c r="D25" s="616"/>
      <c r="E25" s="616"/>
      <c r="F25" s="616"/>
      <c r="G25" s="616"/>
      <c r="H25" s="616"/>
      <c r="I25" s="25"/>
      <c r="J25" s="25"/>
      <c r="K25" s="25"/>
      <c r="L25" s="25"/>
      <c r="M25" s="25"/>
      <c r="N25" s="25"/>
      <c r="O25" s="25"/>
    </row>
    <row r="26" spans="1:21" ht="25.5" customHeight="1">
      <c r="A26" s="25"/>
      <c r="B26" s="616"/>
      <c r="C26" s="616"/>
      <c r="D26" s="616"/>
      <c r="E26" s="616"/>
      <c r="F26" s="616"/>
      <c r="G26" s="616"/>
      <c r="H26" s="616"/>
      <c r="I26" s="25"/>
      <c r="J26" s="25"/>
      <c r="K26" s="25"/>
      <c r="L26" s="25"/>
      <c r="M26" s="25"/>
      <c r="N26" s="25"/>
      <c r="O26" s="25"/>
    </row>
    <row r="27" spans="1:21" ht="25.5" customHeight="1">
      <c r="A27" s="25"/>
      <c r="B27" s="616"/>
      <c r="C27" s="616"/>
      <c r="D27" s="616"/>
      <c r="E27" s="616"/>
      <c r="F27" s="616"/>
      <c r="G27" s="616"/>
      <c r="H27" s="616"/>
      <c r="I27" s="25"/>
      <c r="J27" s="25"/>
      <c r="K27" s="25"/>
      <c r="L27" s="25"/>
      <c r="M27" s="25"/>
      <c r="N27" s="25"/>
      <c r="O27" s="25"/>
    </row>
    <row r="28" spans="1:21" ht="25.5" customHeight="1">
      <c r="A28" s="25"/>
      <c r="B28" s="616"/>
      <c r="C28" s="616"/>
      <c r="D28" s="616"/>
      <c r="E28" s="616"/>
      <c r="F28" s="616"/>
      <c r="G28" s="616"/>
      <c r="H28" s="616"/>
      <c r="I28" s="25"/>
      <c r="J28" s="25"/>
      <c r="K28" s="25"/>
      <c r="L28" s="25"/>
      <c r="M28" s="25"/>
      <c r="N28" s="25"/>
      <c r="O28" s="25"/>
    </row>
    <row r="29" spans="1:21" ht="25.5" customHeight="1">
      <c r="A29" s="25"/>
      <c r="B29" s="616"/>
      <c r="C29" s="616"/>
      <c r="D29" s="616"/>
      <c r="E29" s="616"/>
      <c r="F29" s="616"/>
      <c r="G29" s="616"/>
      <c r="H29" s="616"/>
      <c r="I29" s="25"/>
      <c r="J29" s="25"/>
      <c r="K29" s="25"/>
      <c r="L29" s="25"/>
      <c r="M29" s="25"/>
      <c r="N29" s="25"/>
      <c r="O29" s="25"/>
    </row>
    <row r="30" spans="1:21" ht="25.5" customHeight="1">
      <c r="A30" s="25"/>
      <c r="B30" s="616"/>
      <c r="C30" s="616"/>
      <c r="D30" s="616"/>
      <c r="E30" s="616"/>
      <c r="F30" s="616"/>
      <c r="G30" s="616"/>
      <c r="H30" s="616"/>
      <c r="I30" s="25"/>
      <c r="J30" s="25"/>
      <c r="K30" s="25"/>
      <c r="L30" s="25"/>
      <c r="M30" s="25"/>
      <c r="N30" s="25"/>
      <c r="O30" s="25"/>
    </row>
    <row r="31" spans="1:21" ht="25.5" customHeight="1">
      <c r="A31" s="25"/>
      <c r="B31" s="616"/>
      <c r="C31" s="616"/>
      <c r="D31" s="616"/>
      <c r="E31" s="616"/>
      <c r="F31" s="616"/>
      <c r="G31" s="616"/>
      <c r="H31" s="616"/>
      <c r="I31" s="25"/>
      <c r="J31" s="25"/>
      <c r="K31" s="25"/>
      <c r="L31" s="25"/>
      <c r="M31" s="25"/>
      <c r="N31" s="25"/>
      <c r="O31" s="25"/>
    </row>
    <row r="32" spans="1:21" ht="25.5" customHeight="1">
      <c r="A32" s="25"/>
      <c r="B32" s="616"/>
      <c r="C32" s="616"/>
      <c r="D32" s="616"/>
      <c r="E32" s="616"/>
      <c r="F32" s="616"/>
      <c r="G32" s="616"/>
      <c r="H32" s="616"/>
      <c r="I32" s="25"/>
      <c r="J32" s="25"/>
      <c r="K32" s="25"/>
      <c r="L32" s="25"/>
      <c r="M32" s="25"/>
      <c r="N32" s="25"/>
      <c r="O32" s="25"/>
    </row>
    <row r="33" spans="1:16" ht="25.5" customHeight="1">
      <c r="A33" s="25"/>
      <c r="B33" s="616"/>
      <c r="C33" s="616"/>
      <c r="D33" s="616"/>
      <c r="E33" s="616"/>
      <c r="F33" s="616"/>
      <c r="G33" s="616"/>
      <c r="H33" s="616"/>
      <c r="I33" s="25"/>
      <c r="J33" s="25"/>
      <c r="K33" s="25"/>
      <c r="L33" s="25"/>
      <c r="M33" s="25"/>
      <c r="N33" s="25"/>
      <c r="O33" s="25"/>
    </row>
    <row r="34" spans="1:16" ht="25.5" customHeight="1">
      <c r="A34" s="25"/>
      <c r="B34" s="616"/>
      <c r="C34" s="616"/>
      <c r="D34" s="616"/>
      <c r="E34" s="616"/>
      <c r="F34" s="616"/>
      <c r="G34" s="616"/>
      <c r="H34" s="616"/>
      <c r="I34" s="25"/>
      <c r="J34" s="25"/>
      <c r="K34" s="25"/>
      <c r="L34" s="25"/>
      <c r="M34" s="25"/>
      <c r="N34" s="25"/>
      <c r="O34" s="25"/>
    </row>
    <row r="35" spans="1:16" ht="25.5" customHeight="1">
      <c r="A35" s="25"/>
      <c r="B35" s="616"/>
      <c r="C35" s="616"/>
      <c r="D35" s="616"/>
      <c r="E35" s="616"/>
      <c r="F35" s="616"/>
      <c r="G35" s="616"/>
      <c r="H35" s="616"/>
      <c r="I35" s="25"/>
      <c r="J35" s="25"/>
      <c r="K35" s="25"/>
      <c r="L35" s="25"/>
      <c r="M35" s="25"/>
      <c r="N35" s="25"/>
      <c r="O35" s="25"/>
    </row>
    <row r="36" spans="1:16" ht="25.5" customHeight="1">
      <c r="A36" s="25"/>
      <c r="B36" s="616"/>
      <c r="C36" s="616"/>
      <c r="D36" s="616"/>
      <c r="E36" s="616"/>
      <c r="F36" s="616"/>
      <c r="G36" s="616"/>
      <c r="H36" s="616"/>
      <c r="I36" s="25"/>
      <c r="J36" s="25"/>
      <c r="K36" s="25"/>
      <c r="L36" s="25"/>
      <c r="M36" s="25"/>
      <c r="N36" s="25"/>
      <c r="O36" s="25"/>
    </row>
    <row r="37" spans="1:16" ht="25.5" customHeight="1">
      <c r="A37" s="25"/>
      <c r="B37" s="616"/>
      <c r="C37" s="616"/>
      <c r="D37" s="616"/>
      <c r="E37" s="616"/>
      <c r="F37" s="616"/>
      <c r="G37" s="616"/>
      <c r="H37" s="616"/>
      <c r="I37" s="25"/>
      <c r="J37" s="25"/>
      <c r="K37" s="25"/>
      <c r="L37" s="25"/>
      <c r="M37" s="25"/>
      <c r="N37" s="25"/>
      <c r="O37" s="25"/>
    </row>
    <row r="38" spans="1:16" ht="25.5" customHeight="1">
      <c r="A38" s="25"/>
      <c r="B38" s="616"/>
      <c r="C38" s="616"/>
      <c r="D38" s="616"/>
      <c r="E38" s="616"/>
      <c r="F38" s="616"/>
      <c r="G38" s="616"/>
      <c r="H38" s="616"/>
      <c r="I38" s="25"/>
      <c r="J38" s="25"/>
      <c r="K38" s="25"/>
      <c r="L38" s="25"/>
      <c r="M38" s="25"/>
      <c r="N38" s="25"/>
      <c r="O38" s="25"/>
    </row>
    <row r="39" spans="1:16" ht="25.5" customHeight="1">
      <c r="A39" s="25"/>
      <c r="B39" s="616"/>
      <c r="C39" s="616"/>
      <c r="D39" s="616"/>
      <c r="E39" s="616"/>
      <c r="F39" s="616"/>
      <c r="G39" s="616"/>
      <c r="H39" s="616"/>
      <c r="I39" s="25"/>
      <c r="J39" s="25"/>
      <c r="K39" s="25"/>
      <c r="L39" s="25"/>
      <c r="M39" s="25"/>
      <c r="N39" s="25"/>
      <c r="O39" s="25"/>
    </row>
    <row r="40" spans="1:16" ht="25.5" customHeight="1">
      <c r="A40" s="25"/>
      <c r="B40" s="616"/>
      <c r="C40" s="616"/>
      <c r="D40" s="616"/>
      <c r="E40" s="616"/>
      <c r="F40" s="616"/>
      <c r="G40" s="616"/>
      <c r="H40" s="616"/>
      <c r="I40" s="25"/>
      <c r="J40" s="25"/>
      <c r="K40" s="25"/>
      <c r="L40" s="25"/>
      <c r="M40" s="25"/>
      <c r="N40" s="25"/>
      <c r="O40" s="25"/>
    </row>
    <row r="41" spans="1:16" ht="25.5" customHeight="1">
      <c r="A41" s="25"/>
      <c r="B41" s="616"/>
      <c r="C41" s="616"/>
      <c r="D41" s="616"/>
      <c r="E41" s="616"/>
      <c r="F41" s="616"/>
      <c r="G41" s="616"/>
      <c r="H41" s="616"/>
      <c r="I41" s="25"/>
      <c r="J41" s="25"/>
      <c r="K41" s="25"/>
      <c r="L41" s="25"/>
      <c r="M41" s="25"/>
      <c r="N41" s="25"/>
      <c r="O41" s="25"/>
    </row>
    <row r="42" spans="1:16" ht="25.5" customHeight="1">
      <c r="A42" s="25"/>
      <c r="B42" s="616"/>
      <c r="C42" s="616"/>
      <c r="D42" s="616"/>
      <c r="E42" s="616"/>
      <c r="F42" s="616"/>
      <c r="G42" s="616"/>
      <c r="H42" s="616"/>
      <c r="I42" s="25"/>
      <c r="J42" s="25"/>
      <c r="K42" s="25"/>
      <c r="L42" s="25"/>
      <c r="M42" s="25"/>
      <c r="N42" s="25"/>
      <c r="O42" s="25"/>
    </row>
    <row r="43" spans="1:16">
      <c r="P43" s="82"/>
    </row>
    <row r="44" spans="1:16">
      <c r="P44" s="82"/>
    </row>
    <row r="45" spans="1:16">
      <c r="P45" s="82"/>
    </row>
    <row r="46" spans="1:16">
      <c r="P46" s="82"/>
    </row>
    <row r="47" spans="1:16" ht="51" customHeight="1">
      <c r="P47" s="82"/>
    </row>
    <row r="48" spans="1:16" ht="78" customHeight="1">
      <c r="A48" s="238"/>
      <c r="B48" s="1110"/>
      <c r="C48" s="1110"/>
      <c r="D48" s="1110"/>
      <c r="E48" s="1110"/>
      <c r="F48" s="1110"/>
      <c r="G48" s="1110"/>
      <c r="H48" s="1110"/>
      <c r="I48" s="238"/>
      <c r="J48" s="238"/>
      <c r="K48" s="238"/>
      <c r="L48" s="238"/>
      <c r="M48" s="238"/>
      <c r="N48" s="238"/>
      <c r="O48" s="238"/>
      <c r="P48" s="82"/>
    </row>
    <row r="54" spans="2:18">
      <c r="P54" s="82"/>
      <c r="Q54" s="82"/>
      <c r="R54" s="82"/>
    </row>
    <row r="55" spans="2:18">
      <c r="P55" s="82"/>
      <c r="Q55" s="82"/>
      <c r="R55" s="82"/>
    </row>
    <row r="56" spans="2:18">
      <c r="P56" s="82"/>
      <c r="Q56" s="82"/>
      <c r="R56" s="82"/>
    </row>
    <row r="57" spans="2:18">
      <c r="P57" s="82"/>
      <c r="Q57" s="82"/>
      <c r="R57" s="82"/>
    </row>
    <row r="58" spans="2:18">
      <c r="P58" s="82"/>
      <c r="Q58" s="82"/>
      <c r="R58" s="82"/>
    </row>
    <row r="59" spans="2:18">
      <c r="P59" s="82"/>
      <c r="Q59" s="82"/>
      <c r="R59" s="82"/>
    </row>
    <row r="60" spans="2:18">
      <c r="B60" s="617"/>
      <c r="C60" s="617"/>
      <c r="D60" s="617"/>
      <c r="E60" s="617"/>
      <c r="F60" s="617"/>
      <c r="G60" s="617"/>
      <c r="H60" s="617"/>
      <c r="I60" s="82"/>
      <c r="J60" s="82"/>
      <c r="K60" s="82"/>
      <c r="L60" s="82"/>
      <c r="M60" s="82"/>
      <c r="N60" s="82"/>
      <c r="O60" s="82"/>
      <c r="P60" s="82"/>
      <c r="Q60" s="82"/>
      <c r="R60" s="82"/>
    </row>
  </sheetData>
  <mergeCells count="2">
    <mergeCell ref="A1:O1"/>
    <mergeCell ref="A20:O20"/>
  </mergeCells>
  <conditionalFormatting sqref="B19:C19">
    <cfRule type="cellIs" dxfId="6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112" activePane="bottomLeft" state="frozen"/>
      <selection pane="bottomLeft" activeCell="A148" sqref="A148"/>
    </sheetView>
  </sheetViews>
  <sheetFormatPr baseColWidth="10" defaultRowHeight="15"/>
  <cols>
    <col min="1" max="1" width="122.5703125" style="1269" customWidth="1"/>
    <col min="2" max="2" width="13" style="67" customWidth="1"/>
    <col min="3" max="16384" width="11.42578125" style="67"/>
  </cols>
  <sheetData>
    <row r="1" spans="1:1">
      <c r="A1" s="1268" t="s">
        <v>715</v>
      </c>
    </row>
    <row r="2" spans="1:1" ht="24" customHeight="1"/>
    <row r="4" spans="1:1" ht="5.25" customHeight="1"/>
    <row r="5" spans="1:1">
      <c r="A5" s="42" t="s">
        <v>557</v>
      </c>
    </row>
    <row r="6" spans="1:1" ht="3" customHeight="1">
      <c r="A6" s="42"/>
    </row>
    <row r="7" spans="1:1">
      <c r="A7" s="1270" t="s">
        <v>558</v>
      </c>
    </row>
    <row r="8" spans="1:1">
      <c r="A8" s="1270" t="s">
        <v>559</v>
      </c>
    </row>
    <row r="9" spans="1:1" ht="14.25" customHeight="1">
      <c r="A9" s="1270" t="s">
        <v>560</v>
      </c>
    </row>
    <row r="10" spans="1:1" ht="15" customHeight="1">
      <c r="A10" s="1270" t="s">
        <v>561</v>
      </c>
    </row>
    <row r="11" spans="1:1" ht="6" customHeight="1" collapsed="1"/>
    <row r="12" spans="1:1" ht="15.75" customHeight="1">
      <c r="A12" s="589" t="s">
        <v>562</v>
      </c>
    </row>
    <row r="13" spans="1:1" ht="20.25" customHeight="1">
      <c r="A13" s="1270" t="s">
        <v>563</v>
      </c>
    </row>
    <row r="14" spans="1:1">
      <c r="A14" s="1270" t="s">
        <v>564</v>
      </c>
    </row>
    <row r="15" spans="1:1">
      <c r="A15" s="1270" t="s">
        <v>565</v>
      </c>
    </row>
    <row r="16" spans="1:1">
      <c r="A16" s="1270" t="s">
        <v>566</v>
      </c>
    </row>
    <row r="17" spans="1:1">
      <c r="A17" s="1270" t="s">
        <v>567</v>
      </c>
    </row>
    <row r="18" spans="1:1" collapsed="1">
      <c r="A18" s="1270" t="s">
        <v>568</v>
      </c>
    </row>
    <row r="19" spans="1:1" ht="4.5" customHeight="1">
      <c r="A19" s="1271"/>
    </row>
    <row r="20" spans="1:1">
      <c r="A20" s="589" t="s">
        <v>569</v>
      </c>
    </row>
    <row r="21" spans="1:1" ht="3.75" customHeight="1">
      <c r="A21" s="589"/>
    </row>
    <row r="22" spans="1:1">
      <c r="A22" s="590" t="s">
        <v>570</v>
      </c>
    </row>
    <row r="23" spans="1:1" ht="6" customHeight="1">
      <c r="A23" s="590"/>
    </row>
    <row r="24" spans="1:1">
      <c r="A24" s="1272" t="s">
        <v>571</v>
      </c>
    </row>
    <row r="25" spans="1:1">
      <c r="A25" s="1272" t="s">
        <v>572</v>
      </c>
    </row>
    <row r="26" spans="1:1">
      <c r="A26" s="1272" t="s">
        <v>573</v>
      </c>
    </row>
    <row r="27" spans="1:1">
      <c r="A27" s="1272" t="s">
        <v>574</v>
      </c>
    </row>
    <row r="28" spans="1:1">
      <c r="A28" s="1272" t="s">
        <v>575</v>
      </c>
    </row>
    <row r="29" spans="1:1">
      <c r="A29" s="1272" t="s">
        <v>576</v>
      </c>
    </row>
    <row r="30" spans="1:1">
      <c r="A30" s="1272" t="s">
        <v>577</v>
      </c>
    </row>
    <row r="31" spans="1:1" ht="6.75" customHeight="1"/>
    <row r="32" spans="1:1">
      <c r="A32" s="590" t="s">
        <v>578</v>
      </c>
    </row>
    <row r="33" spans="1:1" ht="3.75" customHeight="1"/>
    <row r="34" spans="1:1" s="591" customFormat="1">
      <c r="A34" s="1272" t="s">
        <v>579</v>
      </c>
    </row>
    <row r="35" spans="1:1">
      <c r="A35" s="1272" t="s">
        <v>580</v>
      </c>
    </row>
    <row r="36" spans="1:1">
      <c r="A36" s="1272" t="s">
        <v>581</v>
      </c>
    </row>
    <row r="37" spans="1:1">
      <c r="A37" s="1272" t="s">
        <v>582</v>
      </c>
    </row>
    <row r="38" spans="1:1">
      <c r="A38" s="1272" t="s">
        <v>583</v>
      </c>
    </row>
    <row r="39" spans="1:1">
      <c r="A39" s="1272" t="s">
        <v>584</v>
      </c>
    </row>
    <row r="40" spans="1:1" ht="7.5" customHeight="1">
      <c r="A40" s="1273"/>
    </row>
    <row r="41" spans="1:1">
      <c r="A41" s="590" t="s">
        <v>585</v>
      </c>
    </row>
    <row r="42" spans="1:1" ht="6" customHeight="1"/>
    <row r="43" spans="1:1">
      <c r="A43" s="1272" t="s">
        <v>586</v>
      </c>
    </row>
    <row r="44" spans="1:1">
      <c r="A44" s="1272" t="s">
        <v>587</v>
      </c>
    </row>
    <row r="45" spans="1:1">
      <c r="A45" s="1272" t="s">
        <v>588</v>
      </c>
    </row>
    <row r="46" spans="1:1">
      <c r="A46" s="1272" t="s">
        <v>589</v>
      </c>
    </row>
    <row r="47" spans="1:1">
      <c r="A47" s="1272" t="s">
        <v>590</v>
      </c>
    </row>
    <row r="48" spans="1:1">
      <c r="A48" s="1272" t="s">
        <v>591</v>
      </c>
    </row>
    <row r="49" spans="1:1" ht="6.75" customHeight="1"/>
    <row r="50" spans="1:1" ht="21.75" customHeight="1">
      <c r="A50" s="590" t="s">
        <v>592</v>
      </c>
    </row>
    <row r="51" spans="1:1" ht="6.75" customHeight="1"/>
    <row r="52" spans="1:1">
      <c r="A52" s="1272" t="s">
        <v>593</v>
      </c>
    </row>
    <row r="53" spans="1:1">
      <c r="A53" s="1272" t="s">
        <v>594</v>
      </c>
    </row>
    <row r="54" spans="1:1">
      <c r="A54" s="1272" t="s">
        <v>595</v>
      </c>
    </row>
    <row r="55" spans="1:1">
      <c r="A55" s="1272" t="s">
        <v>596</v>
      </c>
    </row>
    <row r="57" spans="1:1">
      <c r="A57" s="590" t="s">
        <v>597</v>
      </c>
    </row>
    <row r="58" spans="1:1" ht="14.25" customHeight="1"/>
    <row r="59" spans="1:1">
      <c r="A59" s="1272" t="s">
        <v>598</v>
      </c>
    </row>
    <row r="60" spans="1:1">
      <c r="A60" s="1272" t="s">
        <v>599</v>
      </c>
    </row>
    <row r="61" spans="1:1">
      <c r="A61" s="1272" t="s">
        <v>600</v>
      </c>
    </row>
    <row r="62" spans="1:1">
      <c r="A62" s="1272" t="s">
        <v>601</v>
      </c>
    </row>
    <row r="63" spans="1:1">
      <c r="A63" s="1272" t="s">
        <v>602</v>
      </c>
    </row>
    <row r="64" spans="1:1">
      <c r="A64" s="1272" t="s">
        <v>603</v>
      </c>
    </row>
    <row r="65" spans="1:1">
      <c r="A65" s="1272" t="s">
        <v>604</v>
      </c>
    </row>
    <row r="66" spans="1:1">
      <c r="A66" s="1272" t="s">
        <v>605</v>
      </c>
    </row>
    <row r="67" spans="1:1">
      <c r="A67" s="1272" t="s">
        <v>606</v>
      </c>
    </row>
    <row r="68" spans="1:1">
      <c r="A68" s="1272" t="s">
        <v>607</v>
      </c>
    </row>
    <row r="69" spans="1:1" s="61" customFormat="1">
      <c r="A69" s="1274" t="s">
        <v>608</v>
      </c>
    </row>
    <row r="70" spans="1:1">
      <c r="A70" s="1272" t="s">
        <v>609</v>
      </c>
    </row>
    <row r="71" spans="1:1">
      <c r="A71" s="1272" t="s">
        <v>610</v>
      </c>
    </row>
    <row r="72" spans="1:1">
      <c r="A72" s="1272" t="s">
        <v>611</v>
      </c>
    </row>
    <row r="73" spans="1:1">
      <c r="A73" s="1272" t="s">
        <v>612</v>
      </c>
    </row>
    <row r="75" spans="1:1">
      <c r="A75" s="590" t="s">
        <v>613</v>
      </c>
    </row>
    <row r="76" spans="1:1" ht="7.5" customHeight="1"/>
    <row r="77" spans="1:1">
      <c r="A77" s="1272" t="s">
        <v>614</v>
      </c>
    </row>
    <row r="78" spans="1:1">
      <c r="A78" s="1272" t="s">
        <v>615</v>
      </c>
    </row>
    <row r="79" spans="1:1">
      <c r="A79" s="1272" t="s">
        <v>616</v>
      </c>
    </row>
    <row r="80" spans="1:1">
      <c r="A80" s="1272" t="s">
        <v>617</v>
      </c>
    </row>
    <row r="81" spans="1:16384">
      <c r="A81" s="1272" t="s">
        <v>618</v>
      </c>
    </row>
    <row r="82" spans="1:16384" ht="14.25" customHeight="1">
      <c r="A82" s="1272" t="s">
        <v>619</v>
      </c>
    </row>
    <row r="83" spans="1:16384" ht="9" customHeight="1">
      <c r="A83" s="1273"/>
    </row>
    <row r="84" spans="1:16384">
      <c r="A84" s="589" t="s">
        <v>620</v>
      </c>
    </row>
    <row r="85" spans="1:16384" ht="6" customHeight="1">
      <c r="A85" s="589"/>
    </row>
    <row r="86" spans="1:16384">
      <c r="A86" s="590" t="s">
        <v>621</v>
      </c>
    </row>
    <row r="87" spans="1:16384" ht="21" customHeight="1">
      <c r="A87" s="1272" t="s">
        <v>622</v>
      </c>
    </row>
    <row r="88" spans="1:16384">
      <c r="A88" s="1272" t="s">
        <v>623</v>
      </c>
    </row>
    <row r="89" spans="1:16384">
      <c r="A89" s="1272" t="s">
        <v>624</v>
      </c>
    </row>
    <row r="90" spans="1:16384">
      <c r="A90" s="1272" t="s">
        <v>625</v>
      </c>
    </row>
    <row r="91" spans="1:16384">
      <c r="A91" s="1272" t="s">
        <v>626</v>
      </c>
    </row>
    <row r="92" spans="1:16384">
      <c r="A92" s="1272" t="s">
        <v>627</v>
      </c>
    </row>
    <row r="93" spans="1:16384">
      <c r="A93" s="1273"/>
    </row>
    <row r="94" spans="1:16384">
      <c r="A94" s="590" t="s">
        <v>628</v>
      </c>
    </row>
    <row r="95" spans="1:16384" ht="6" customHeight="1"/>
    <row r="96" spans="1:16384" ht="13.5" customHeight="1">
      <c r="A96" s="1272" t="s">
        <v>629</v>
      </c>
      <c r="B96" s="592"/>
      <c r="C96" s="592"/>
      <c r="D96" s="592"/>
      <c r="E96" s="592"/>
      <c r="F96" s="592"/>
      <c r="G96" s="592"/>
      <c r="H96" s="592"/>
      <c r="I96" s="592"/>
      <c r="J96" s="592"/>
      <c r="K96" s="592"/>
      <c r="L96" s="592"/>
      <c r="M96" s="592"/>
      <c r="N96" s="592"/>
      <c r="O96" s="592"/>
      <c r="P96" s="592"/>
      <c r="Q96" s="592"/>
      <c r="R96" s="592" t="s">
        <v>623</v>
      </c>
      <c r="S96" s="592" t="s">
        <v>623</v>
      </c>
      <c r="T96" s="592" t="s">
        <v>623</v>
      </c>
      <c r="U96" s="592" t="s">
        <v>623</v>
      </c>
      <c r="V96" s="592" t="s">
        <v>623</v>
      </c>
      <c r="W96" s="592" t="s">
        <v>623</v>
      </c>
      <c r="X96" s="592" t="s">
        <v>623</v>
      </c>
      <c r="Y96" s="592" t="s">
        <v>623</v>
      </c>
      <c r="Z96" s="592" t="s">
        <v>623</v>
      </c>
      <c r="AA96" s="592" t="s">
        <v>623</v>
      </c>
      <c r="AB96" s="592" t="s">
        <v>623</v>
      </c>
      <c r="AC96" s="592" t="s">
        <v>623</v>
      </c>
      <c r="AD96" s="592" t="s">
        <v>623</v>
      </c>
      <c r="AE96" s="592" t="s">
        <v>623</v>
      </c>
      <c r="AF96" s="592" t="s">
        <v>623</v>
      </c>
      <c r="AG96" s="592" t="s">
        <v>623</v>
      </c>
      <c r="AH96" s="592" t="s">
        <v>623</v>
      </c>
      <c r="AI96" s="592" t="s">
        <v>623</v>
      </c>
      <c r="AJ96" s="592" t="s">
        <v>623</v>
      </c>
      <c r="AK96" s="592" t="s">
        <v>623</v>
      </c>
      <c r="AL96" s="592" t="s">
        <v>623</v>
      </c>
      <c r="AM96" s="592" t="s">
        <v>623</v>
      </c>
      <c r="AN96" s="592" t="s">
        <v>623</v>
      </c>
      <c r="AO96" s="592" t="s">
        <v>623</v>
      </c>
      <c r="AP96" s="592" t="s">
        <v>623</v>
      </c>
      <c r="AQ96" s="592" t="s">
        <v>623</v>
      </c>
      <c r="AR96" s="592" t="s">
        <v>623</v>
      </c>
      <c r="AS96" s="592" t="s">
        <v>623</v>
      </c>
      <c r="AT96" s="592" t="s">
        <v>623</v>
      </c>
      <c r="AU96" s="592" t="s">
        <v>623</v>
      </c>
      <c r="AV96" s="592" t="s">
        <v>623</v>
      </c>
      <c r="AW96" s="592" t="s">
        <v>623</v>
      </c>
      <c r="AX96" s="592" t="s">
        <v>623</v>
      </c>
      <c r="AY96" s="592" t="s">
        <v>623</v>
      </c>
      <c r="AZ96" s="592" t="s">
        <v>623</v>
      </c>
      <c r="BA96" s="592" t="s">
        <v>623</v>
      </c>
      <c r="BB96" s="592" t="s">
        <v>623</v>
      </c>
      <c r="BC96" s="592" t="s">
        <v>623</v>
      </c>
      <c r="BD96" s="592" t="s">
        <v>623</v>
      </c>
      <c r="BE96" s="592" t="s">
        <v>623</v>
      </c>
      <c r="BF96" s="592" t="s">
        <v>623</v>
      </c>
      <c r="BG96" s="592" t="s">
        <v>623</v>
      </c>
      <c r="BH96" s="592" t="s">
        <v>623</v>
      </c>
      <c r="BI96" s="592" t="s">
        <v>623</v>
      </c>
      <c r="BJ96" s="592" t="s">
        <v>623</v>
      </c>
      <c r="BK96" s="592" t="s">
        <v>623</v>
      </c>
      <c r="BL96" s="592" t="s">
        <v>623</v>
      </c>
      <c r="BM96" s="592" t="s">
        <v>623</v>
      </c>
      <c r="BN96" s="592" t="s">
        <v>623</v>
      </c>
      <c r="BO96" s="592" t="s">
        <v>623</v>
      </c>
      <c r="BP96" s="592" t="s">
        <v>623</v>
      </c>
      <c r="BQ96" s="592" t="s">
        <v>623</v>
      </c>
      <c r="BR96" s="592" t="s">
        <v>623</v>
      </c>
      <c r="BS96" s="592" t="s">
        <v>623</v>
      </c>
      <c r="BT96" s="592" t="s">
        <v>623</v>
      </c>
      <c r="BU96" s="592" t="s">
        <v>623</v>
      </c>
      <c r="BV96" s="592" t="s">
        <v>623</v>
      </c>
      <c r="BW96" s="592" t="s">
        <v>623</v>
      </c>
      <c r="BX96" s="592" t="s">
        <v>623</v>
      </c>
      <c r="BY96" s="592" t="s">
        <v>623</v>
      </c>
      <c r="BZ96" s="592" t="s">
        <v>623</v>
      </c>
      <c r="CA96" s="592" t="s">
        <v>623</v>
      </c>
      <c r="CB96" s="592" t="s">
        <v>623</v>
      </c>
      <c r="CC96" s="592" t="s">
        <v>623</v>
      </c>
      <c r="CD96" s="592" t="s">
        <v>623</v>
      </c>
      <c r="CE96" s="592" t="s">
        <v>623</v>
      </c>
      <c r="CF96" s="592" t="s">
        <v>623</v>
      </c>
      <c r="CG96" s="592" t="s">
        <v>623</v>
      </c>
      <c r="CH96" s="592" t="s">
        <v>623</v>
      </c>
      <c r="CI96" s="592" t="s">
        <v>623</v>
      </c>
      <c r="CJ96" s="592" t="s">
        <v>623</v>
      </c>
      <c r="CK96" s="592" t="s">
        <v>623</v>
      </c>
      <c r="CL96" s="592" t="s">
        <v>623</v>
      </c>
      <c r="CM96" s="592" t="s">
        <v>623</v>
      </c>
      <c r="CN96" s="592" t="s">
        <v>623</v>
      </c>
      <c r="CO96" s="592" t="s">
        <v>623</v>
      </c>
      <c r="CP96" s="592" t="s">
        <v>623</v>
      </c>
      <c r="CQ96" s="592" t="s">
        <v>623</v>
      </c>
      <c r="CR96" s="592" t="s">
        <v>623</v>
      </c>
      <c r="CS96" s="592" t="s">
        <v>623</v>
      </c>
      <c r="CT96" s="592" t="s">
        <v>623</v>
      </c>
      <c r="CU96" s="592" t="s">
        <v>623</v>
      </c>
      <c r="CV96" s="592" t="s">
        <v>623</v>
      </c>
      <c r="CW96" s="592" t="s">
        <v>623</v>
      </c>
      <c r="CX96" s="592" t="s">
        <v>623</v>
      </c>
      <c r="CY96" s="592" t="s">
        <v>623</v>
      </c>
      <c r="CZ96" s="592" t="s">
        <v>623</v>
      </c>
      <c r="DA96" s="592" t="s">
        <v>623</v>
      </c>
      <c r="DB96" s="592" t="s">
        <v>623</v>
      </c>
      <c r="DC96" s="592" t="s">
        <v>623</v>
      </c>
      <c r="DD96" s="592" t="s">
        <v>623</v>
      </c>
      <c r="DE96" s="592" t="s">
        <v>623</v>
      </c>
      <c r="DF96" s="592" t="s">
        <v>623</v>
      </c>
      <c r="DG96" s="592" t="s">
        <v>623</v>
      </c>
      <c r="DH96" s="592" t="s">
        <v>623</v>
      </c>
      <c r="DI96" s="592" t="s">
        <v>623</v>
      </c>
      <c r="DJ96" s="592" t="s">
        <v>623</v>
      </c>
      <c r="DK96" s="592" t="s">
        <v>623</v>
      </c>
      <c r="DL96" s="592" t="s">
        <v>623</v>
      </c>
      <c r="DM96" s="592" t="s">
        <v>623</v>
      </c>
      <c r="DN96" s="592" t="s">
        <v>623</v>
      </c>
      <c r="DO96" s="592" t="s">
        <v>623</v>
      </c>
      <c r="DP96" s="592" t="s">
        <v>623</v>
      </c>
      <c r="DQ96" s="592" t="s">
        <v>623</v>
      </c>
      <c r="DR96" s="592" t="s">
        <v>623</v>
      </c>
      <c r="DS96" s="592" t="s">
        <v>623</v>
      </c>
      <c r="DT96" s="592" t="s">
        <v>623</v>
      </c>
      <c r="DU96" s="592" t="s">
        <v>623</v>
      </c>
      <c r="DV96" s="592" t="s">
        <v>623</v>
      </c>
      <c r="DW96" s="592" t="s">
        <v>623</v>
      </c>
      <c r="DX96" s="592" t="s">
        <v>623</v>
      </c>
      <c r="DY96" s="592" t="s">
        <v>623</v>
      </c>
      <c r="DZ96" s="592" t="s">
        <v>623</v>
      </c>
      <c r="EA96" s="592" t="s">
        <v>623</v>
      </c>
      <c r="EB96" s="592" t="s">
        <v>623</v>
      </c>
      <c r="EC96" s="592" t="s">
        <v>623</v>
      </c>
      <c r="ED96" s="592" t="s">
        <v>623</v>
      </c>
      <c r="EE96" s="592" t="s">
        <v>623</v>
      </c>
      <c r="EF96" s="592" t="s">
        <v>623</v>
      </c>
      <c r="EG96" s="592" t="s">
        <v>623</v>
      </c>
      <c r="EH96" s="592" t="s">
        <v>623</v>
      </c>
      <c r="EI96" s="592" t="s">
        <v>623</v>
      </c>
      <c r="EJ96" s="592" t="s">
        <v>623</v>
      </c>
      <c r="EK96" s="592" t="s">
        <v>623</v>
      </c>
      <c r="EL96" s="592" t="s">
        <v>623</v>
      </c>
      <c r="EM96" s="592" t="s">
        <v>623</v>
      </c>
      <c r="EN96" s="592" t="s">
        <v>623</v>
      </c>
      <c r="EO96" s="592" t="s">
        <v>623</v>
      </c>
      <c r="EP96" s="592" t="s">
        <v>623</v>
      </c>
      <c r="EQ96" s="592" t="s">
        <v>623</v>
      </c>
      <c r="ER96" s="592" t="s">
        <v>623</v>
      </c>
      <c r="ES96" s="592" t="s">
        <v>623</v>
      </c>
      <c r="ET96" s="592" t="s">
        <v>623</v>
      </c>
      <c r="EU96" s="592" t="s">
        <v>623</v>
      </c>
      <c r="EV96" s="592" t="s">
        <v>623</v>
      </c>
      <c r="EW96" s="592" t="s">
        <v>623</v>
      </c>
      <c r="EX96" s="592" t="s">
        <v>623</v>
      </c>
      <c r="EY96" s="592" t="s">
        <v>623</v>
      </c>
      <c r="EZ96" s="592" t="s">
        <v>623</v>
      </c>
      <c r="FA96" s="592" t="s">
        <v>623</v>
      </c>
      <c r="FB96" s="592" t="s">
        <v>623</v>
      </c>
      <c r="FC96" s="592" t="s">
        <v>623</v>
      </c>
      <c r="FD96" s="592" t="s">
        <v>623</v>
      </c>
      <c r="FE96" s="592" t="s">
        <v>623</v>
      </c>
      <c r="FF96" s="592" t="s">
        <v>623</v>
      </c>
      <c r="FG96" s="592" t="s">
        <v>623</v>
      </c>
      <c r="FH96" s="592" t="s">
        <v>623</v>
      </c>
      <c r="FI96" s="592" t="s">
        <v>623</v>
      </c>
      <c r="FJ96" s="592" t="s">
        <v>623</v>
      </c>
      <c r="FK96" s="592" t="s">
        <v>623</v>
      </c>
      <c r="FL96" s="592" t="s">
        <v>623</v>
      </c>
      <c r="FM96" s="592" t="s">
        <v>623</v>
      </c>
      <c r="FN96" s="592" t="s">
        <v>623</v>
      </c>
      <c r="FO96" s="592" t="s">
        <v>623</v>
      </c>
      <c r="FP96" s="592" t="s">
        <v>623</v>
      </c>
      <c r="FQ96" s="592" t="s">
        <v>623</v>
      </c>
      <c r="FR96" s="592" t="s">
        <v>623</v>
      </c>
      <c r="FS96" s="592" t="s">
        <v>623</v>
      </c>
      <c r="FT96" s="592" t="s">
        <v>623</v>
      </c>
      <c r="FU96" s="592" t="s">
        <v>623</v>
      </c>
      <c r="FV96" s="592" t="s">
        <v>623</v>
      </c>
      <c r="FW96" s="592" t="s">
        <v>623</v>
      </c>
      <c r="FX96" s="592" t="s">
        <v>623</v>
      </c>
      <c r="FY96" s="592" t="s">
        <v>623</v>
      </c>
      <c r="FZ96" s="592" t="s">
        <v>623</v>
      </c>
      <c r="GA96" s="592" t="s">
        <v>623</v>
      </c>
      <c r="GB96" s="592" t="s">
        <v>623</v>
      </c>
      <c r="GC96" s="592" t="s">
        <v>623</v>
      </c>
      <c r="GD96" s="592" t="s">
        <v>623</v>
      </c>
      <c r="GE96" s="592" t="s">
        <v>623</v>
      </c>
      <c r="GF96" s="592" t="s">
        <v>623</v>
      </c>
      <c r="GG96" s="592" t="s">
        <v>623</v>
      </c>
      <c r="GH96" s="592" t="s">
        <v>623</v>
      </c>
      <c r="GI96" s="592" t="s">
        <v>623</v>
      </c>
      <c r="GJ96" s="592" t="s">
        <v>623</v>
      </c>
      <c r="GK96" s="592" t="s">
        <v>623</v>
      </c>
      <c r="GL96" s="592" t="s">
        <v>623</v>
      </c>
      <c r="GM96" s="592" t="s">
        <v>623</v>
      </c>
      <c r="GN96" s="592" t="s">
        <v>623</v>
      </c>
      <c r="GO96" s="592" t="s">
        <v>623</v>
      </c>
      <c r="GP96" s="592" t="s">
        <v>623</v>
      </c>
      <c r="GQ96" s="592" t="s">
        <v>623</v>
      </c>
      <c r="GR96" s="592" t="s">
        <v>623</v>
      </c>
      <c r="GS96" s="592" t="s">
        <v>623</v>
      </c>
      <c r="GT96" s="592" t="s">
        <v>623</v>
      </c>
      <c r="GU96" s="592" t="s">
        <v>623</v>
      </c>
      <c r="GV96" s="592" t="s">
        <v>623</v>
      </c>
      <c r="GW96" s="592" t="s">
        <v>623</v>
      </c>
      <c r="GX96" s="592" t="s">
        <v>623</v>
      </c>
      <c r="GY96" s="592" t="s">
        <v>623</v>
      </c>
      <c r="GZ96" s="592" t="s">
        <v>623</v>
      </c>
      <c r="HA96" s="592" t="s">
        <v>623</v>
      </c>
      <c r="HB96" s="592" t="s">
        <v>623</v>
      </c>
      <c r="HC96" s="592" t="s">
        <v>623</v>
      </c>
      <c r="HD96" s="592" t="s">
        <v>623</v>
      </c>
      <c r="HE96" s="592" t="s">
        <v>623</v>
      </c>
      <c r="HF96" s="592" t="s">
        <v>623</v>
      </c>
      <c r="HG96" s="592" t="s">
        <v>623</v>
      </c>
      <c r="HH96" s="592" t="s">
        <v>623</v>
      </c>
      <c r="HI96" s="592" t="s">
        <v>623</v>
      </c>
      <c r="HJ96" s="592" t="s">
        <v>623</v>
      </c>
      <c r="HK96" s="592" t="s">
        <v>623</v>
      </c>
      <c r="HL96" s="592" t="s">
        <v>623</v>
      </c>
      <c r="HM96" s="592" t="s">
        <v>623</v>
      </c>
      <c r="HN96" s="592" t="s">
        <v>623</v>
      </c>
      <c r="HO96" s="592" t="s">
        <v>623</v>
      </c>
      <c r="HP96" s="592" t="s">
        <v>623</v>
      </c>
      <c r="HQ96" s="592" t="s">
        <v>623</v>
      </c>
      <c r="HR96" s="592" t="s">
        <v>623</v>
      </c>
      <c r="HS96" s="592" t="s">
        <v>623</v>
      </c>
      <c r="HT96" s="592" t="s">
        <v>623</v>
      </c>
      <c r="HU96" s="592" t="s">
        <v>623</v>
      </c>
      <c r="HV96" s="592" t="s">
        <v>623</v>
      </c>
      <c r="HW96" s="592" t="s">
        <v>623</v>
      </c>
      <c r="HX96" s="592" t="s">
        <v>623</v>
      </c>
      <c r="HY96" s="592" t="s">
        <v>623</v>
      </c>
      <c r="HZ96" s="592" t="s">
        <v>623</v>
      </c>
      <c r="IA96" s="592" t="s">
        <v>623</v>
      </c>
      <c r="IB96" s="592" t="s">
        <v>623</v>
      </c>
      <c r="IC96" s="592" t="s">
        <v>623</v>
      </c>
      <c r="ID96" s="592" t="s">
        <v>623</v>
      </c>
      <c r="IE96" s="592" t="s">
        <v>623</v>
      </c>
      <c r="IF96" s="592" t="s">
        <v>623</v>
      </c>
      <c r="IG96" s="592" t="s">
        <v>623</v>
      </c>
      <c r="IH96" s="592" t="s">
        <v>623</v>
      </c>
      <c r="II96" s="592" t="s">
        <v>623</v>
      </c>
      <c r="IJ96" s="592" t="s">
        <v>623</v>
      </c>
      <c r="IK96" s="592" t="s">
        <v>623</v>
      </c>
      <c r="IL96" s="592" t="s">
        <v>623</v>
      </c>
      <c r="IM96" s="592" t="s">
        <v>623</v>
      </c>
      <c r="IN96" s="592" t="s">
        <v>623</v>
      </c>
      <c r="IO96" s="592" t="s">
        <v>623</v>
      </c>
      <c r="IP96" s="592" t="s">
        <v>623</v>
      </c>
      <c r="IQ96" s="592" t="s">
        <v>623</v>
      </c>
      <c r="IR96" s="592" t="s">
        <v>623</v>
      </c>
      <c r="IS96" s="592" t="s">
        <v>623</v>
      </c>
      <c r="IT96" s="592" t="s">
        <v>623</v>
      </c>
      <c r="IU96" s="592" t="s">
        <v>623</v>
      </c>
      <c r="IV96" s="592" t="s">
        <v>623</v>
      </c>
      <c r="IW96" s="592" t="s">
        <v>623</v>
      </c>
      <c r="IX96" s="592" t="s">
        <v>623</v>
      </c>
      <c r="IY96" s="592" t="s">
        <v>623</v>
      </c>
      <c r="IZ96" s="592" t="s">
        <v>623</v>
      </c>
      <c r="JA96" s="592" t="s">
        <v>623</v>
      </c>
      <c r="JB96" s="592" t="s">
        <v>623</v>
      </c>
      <c r="JC96" s="592" t="s">
        <v>623</v>
      </c>
      <c r="JD96" s="592" t="s">
        <v>623</v>
      </c>
      <c r="JE96" s="592" t="s">
        <v>623</v>
      </c>
      <c r="JF96" s="592" t="s">
        <v>623</v>
      </c>
      <c r="JG96" s="592" t="s">
        <v>623</v>
      </c>
      <c r="JH96" s="592" t="s">
        <v>623</v>
      </c>
      <c r="JI96" s="592" t="s">
        <v>623</v>
      </c>
      <c r="JJ96" s="592" t="s">
        <v>623</v>
      </c>
      <c r="JK96" s="592" t="s">
        <v>623</v>
      </c>
      <c r="JL96" s="592" t="s">
        <v>623</v>
      </c>
      <c r="JM96" s="592" t="s">
        <v>623</v>
      </c>
      <c r="JN96" s="592" t="s">
        <v>623</v>
      </c>
      <c r="JO96" s="592" t="s">
        <v>623</v>
      </c>
      <c r="JP96" s="592" t="s">
        <v>623</v>
      </c>
      <c r="JQ96" s="592" t="s">
        <v>623</v>
      </c>
      <c r="JR96" s="592" t="s">
        <v>623</v>
      </c>
      <c r="JS96" s="592" t="s">
        <v>623</v>
      </c>
      <c r="JT96" s="592" t="s">
        <v>623</v>
      </c>
      <c r="JU96" s="592" t="s">
        <v>623</v>
      </c>
      <c r="JV96" s="592" t="s">
        <v>623</v>
      </c>
      <c r="JW96" s="592" t="s">
        <v>623</v>
      </c>
      <c r="JX96" s="592" t="s">
        <v>623</v>
      </c>
      <c r="JY96" s="592" t="s">
        <v>623</v>
      </c>
      <c r="JZ96" s="592" t="s">
        <v>623</v>
      </c>
      <c r="KA96" s="592" t="s">
        <v>623</v>
      </c>
      <c r="KB96" s="592" t="s">
        <v>623</v>
      </c>
      <c r="KC96" s="592" t="s">
        <v>623</v>
      </c>
      <c r="KD96" s="592" t="s">
        <v>623</v>
      </c>
      <c r="KE96" s="592" t="s">
        <v>623</v>
      </c>
      <c r="KF96" s="592" t="s">
        <v>623</v>
      </c>
      <c r="KG96" s="592" t="s">
        <v>623</v>
      </c>
      <c r="KH96" s="592" t="s">
        <v>623</v>
      </c>
      <c r="KI96" s="592" t="s">
        <v>623</v>
      </c>
      <c r="KJ96" s="592" t="s">
        <v>623</v>
      </c>
      <c r="KK96" s="592" t="s">
        <v>623</v>
      </c>
      <c r="KL96" s="592" t="s">
        <v>623</v>
      </c>
      <c r="KM96" s="592" t="s">
        <v>623</v>
      </c>
      <c r="KN96" s="592" t="s">
        <v>623</v>
      </c>
      <c r="KO96" s="592" t="s">
        <v>623</v>
      </c>
      <c r="KP96" s="592" t="s">
        <v>623</v>
      </c>
      <c r="KQ96" s="592" t="s">
        <v>623</v>
      </c>
      <c r="KR96" s="592" t="s">
        <v>623</v>
      </c>
      <c r="KS96" s="592" t="s">
        <v>623</v>
      </c>
      <c r="KT96" s="592" t="s">
        <v>623</v>
      </c>
      <c r="KU96" s="592" t="s">
        <v>623</v>
      </c>
      <c r="KV96" s="592" t="s">
        <v>623</v>
      </c>
      <c r="KW96" s="592" t="s">
        <v>623</v>
      </c>
      <c r="KX96" s="592" t="s">
        <v>623</v>
      </c>
      <c r="KY96" s="592" t="s">
        <v>623</v>
      </c>
      <c r="KZ96" s="592" t="s">
        <v>623</v>
      </c>
      <c r="LA96" s="592" t="s">
        <v>623</v>
      </c>
      <c r="LB96" s="592" t="s">
        <v>623</v>
      </c>
      <c r="LC96" s="592" t="s">
        <v>623</v>
      </c>
      <c r="LD96" s="592" t="s">
        <v>623</v>
      </c>
      <c r="LE96" s="592" t="s">
        <v>623</v>
      </c>
      <c r="LF96" s="592" t="s">
        <v>623</v>
      </c>
      <c r="LG96" s="592" t="s">
        <v>623</v>
      </c>
      <c r="LH96" s="592" t="s">
        <v>623</v>
      </c>
      <c r="LI96" s="592" t="s">
        <v>623</v>
      </c>
      <c r="LJ96" s="592" t="s">
        <v>623</v>
      </c>
      <c r="LK96" s="592" t="s">
        <v>623</v>
      </c>
      <c r="LL96" s="592" t="s">
        <v>623</v>
      </c>
      <c r="LM96" s="592" t="s">
        <v>623</v>
      </c>
      <c r="LN96" s="592" t="s">
        <v>623</v>
      </c>
      <c r="LO96" s="592" t="s">
        <v>623</v>
      </c>
      <c r="LP96" s="592" t="s">
        <v>623</v>
      </c>
      <c r="LQ96" s="592" t="s">
        <v>623</v>
      </c>
      <c r="LR96" s="592" t="s">
        <v>623</v>
      </c>
      <c r="LS96" s="592" t="s">
        <v>623</v>
      </c>
      <c r="LT96" s="592" t="s">
        <v>623</v>
      </c>
      <c r="LU96" s="592" t="s">
        <v>623</v>
      </c>
      <c r="LV96" s="592" t="s">
        <v>623</v>
      </c>
      <c r="LW96" s="592" t="s">
        <v>623</v>
      </c>
      <c r="LX96" s="592" t="s">
        <v>623</v>
      </c>
      <c r="LY96" s="592" t="s">
        <v>623</v>
      </c>
      <c r="LZ96" s="592" t="s">
        <v>623</v>
      </c>
      <c r="MA96" s="592" t="s">
        <v>623</v>
      </c>
      <c r="MB96" s="592" t="s">
        <v>623</v>
      </c>
      <c r="MC96" s="592" t="s">
        <v>623</v>
      </c>
      <c r="MD96" s="592" t="s">
        <v>623</v>
      </c>
      <c r="ME96" s="592" t="s">
        <v>623</v>
      </c>
      <c r="MF96" s="592" t="s">
        <v>623</v>
      </c>
      <c r="MG96" s="592" t="s">
        <v>623</v>
      </c>
      <c r="MH96" s="592" t="s">
        <v>623</v>
      </c>
      <c r="MI96" s="592" t="s">
        <v>623</v>
      </c>
      <c r="MJ96" s="592" t="s">
        <v>623</v>
      </c>
      <c r="MK96" s="592" t="s">
        <v>623</v>
      </c>
      <c r="ML96" s="592" t="s">
        <v>623</v>
      </c>
      <c r="MM96" s="592" t="s">
        <v>623</v>
      </c>
      <c r="MN96" s="592" t="s">
        <v>623</v>
      </c>
      <c r="MO96" s="592" t="s">
        <v>623</v>
      </c>
      <c r="MP96" s="592" t="s">
        <v>623</v>
      </c>
      <c r="MQ96" s="592" t="s">
        <v>623</v>
      </c>
      <c r="MR96" s="592" t="s">
        <v>623</v>
      </c>
      <c r="MS96" s="592" t="s">
        <v>623</v>
      </c>
      <c r="MT96" s="592" t="s">
        <v>623</v>
      </c>
      <c r="MU96" s="592" t="s">
        <v>623</v>
      </c>
      <c r="MV96" s="592" t="s">
        <v>623</v>
      </c>
      <c r="MW96" s="592" t="s">
        <v>623</v>
      </c>
      <c r="MX96" s="592" t="s">
        <v>623</v>
      </c>
      <c r="MY96" s="592" t="s">
        <v>623</v>
      </c>
      <c r="MZ96" s="592" t="s">
        <v>623</v>
      </c>
      <c r="NA96" s="592" t="s">
        <v>623</v>
      </c>
      <c r="NB96" s="592" t="s">
        <v>623</v>
      </c>
      <c r="NC96" s="592" t="s">
        <v>623</v>
      </c>
      <c r="ND96" s="592" t="s">
        <v>623</v>
      </c>
      <c r="NE96" s="592" t="s">
        <v>623</v>
      </c>
      <c r="NF96" s="592" t="s">
        <v>623</v>
      </c>
      <c r="NG96" s="592" t="s">
        <v>623</v>
      </c>
      <c r="NH96" s="592" t="s">
        <v>623</v>
      </c>
      <c r="NI96" s="592" t="s">
        <v>623</v>
      </c>
      <c r="NJ96" s="592" t="s">
        <v>623</v>
      </c>
      <c r="NK96" s="592" t="s">
        <v>623</v>
      </c>
      <c r="NL96" s="592" t="s">
        <v>623</v>
      </c>
      <c r="NM96" s="592" t="s">
        <v>623</v>
      </c>
      <c r="NN96" s="592" t="s">
        <v>623</v>
      </c>
      <c r="NO96" s="592" t="s">
        <v>623</v>
      </c>
      <c r="NP96" s="592" t="s">
        <v>623</v>
      </c>
      <c r="NQ96" s="592" t="s">
        <v>623</v>
      </c>
      <c r="NR96" s="592" t="s">
        <v>623</v>
      </c>
      <c r="NS96" s="592" t="s">
        <v>623</v>
      </c>
      <c r="NT96" s="592" t="s">
        <v>623</v>
      </c>
      <c r="NU96" s="592" t="s">
        <v>623</v>
      </c>
      <c r="NV96" s="592" t="s">
        <v>623</v>
      </c>
      <c r="NW96" s="592" t="s">
        <v>623</v>
      </c>
      <c r="NX96" s="592" t="s">
        <v>623</v>
      </c>
      <c r="NY96" s="592" t="s">
        <v>623</v>
      </c>
      <c r="NZ96" s="592" t="s">
        <v>623</v>
      </c>
      <c r="OA96" s="592" t="s">
        <v>623</v>
      </c>
      <c r="OB96" s="592" t="s">
        <v>623</v>
      </c>
      <c r="OC96" s="592" t="s">
        <v>623</v>
      </c>
      <c r="OD96" s="592" t="s">
        <v>623</v>
      </c>
      <c r="OE96" s="592" t="s">
        <v>623</v>
      </c>
      <c r="OF96" s="592" t="s">
        <v>623</v>
      </c>
      <c r="OG96" s="592" t="s">
        <v>623</v>
      </c>
      <c r="OH96" s="592" t="s">
        <v>623</v>
      </c>
      <c r="OI96" s="592" t="s">
        <v>623</v>
      </c>
      <c r="OJ96" s="592" t="s">
        <v>623</v>
      </c>
      <c r="OK96" s="592" t="s">
        <v>623</v>
      </c>
      <c r="OL96" s="592" t="s">
        <v>623</v>
      </c>
      <c r="OM96" s="592" t="s">
        <v>623</v>
      </c>
      <c r="ON96" s="592" t="s">
        <v>623</v>
      </c>
      <c r="OO96" s="592" t="s">
        <v>623</v>
      </c>
      <c r="OP96" s="592" t="s">
        <v>623</v>
      </c>
      <c r="OQ96" s="592" t="s">
        <v>623</v>
      </c>
      <c r="OR96" s="592" t="s">
        <v>623</v>
      </c>
      <c r="OS96" s="592" t="s">
        <v>623</v>
      </c>
      <c r="OT96" s="592" t="s">
        <v>623</v>
      </c>
      <c r="OU96" s="592" t="s">
        <v>623</v>
      </c>
      <c r="OV96" s="592" t="s">
        <v>623</v>
      </c>
      <c r="OW96" s="592" t="s">
        <v>623</v>
      </c>
      <c r="OX96" s="592" t="s">
        <v>623</v>
      </c>
      <c r="OY96" s="592" t="s">
        <v>623</v>
      </c>
      <c r="OZ96" s="592" t="s">
        <v>623</v>
      </c>
      <c r="PA96" s="592" t="s">
        <v>623</v>
      </c>
      <c r="PB96" s="592" t="s">
        <v>623</v>
      </c>
      <c r="PC96" s="592" t="s">
        <v>623</v>
      </c>
      <c r="PD96" s="592" t="s">
        <v>623</v>
      </c>
      <c r="PE96" s="592" t="s">
        <v>623</v>
      </c>
      <c r="PF96" s="592" t="s">
        <v>623</v>
      </c>
      <c r="PG96" s="592" t="s">
        <v>623</v>
      </c>
      <c r="PH96" s="592" t="s">
        <v>623</v>
      </c>
      <c r="PI96" s="592" t="s">
        <v>623</v>
      </c>
      <c r="PJ96" s="592" t="s">
        <v>623</v>
      </c>
      <c r="PK96" s="592" t="s">
        <v>623</v>
      </c>
      <c r="PL96" s="592" t="s">
        <v>623</v>
      </c>
      <c r="PM96" s="592" t="s">
        <v>623</v>
      </c>
      <c r="PN96" s="592" t="s">
        <v>623</v>
      </c>
      <c r="PO96" s="592" t="s">
        <v>623</v>
      </c>
      <c r="PP96" s="592" t="s">
        <v>623</v>
      </c>
      <c r="PQ96" s="592" t="s">
        <v>623</v>
      </c>
      <c r="PR96" s="592" t="s">
        <v>623</v>
      </c>
      <c r="PS96" s="592" t="s">
        <v>623</v>
      </c>
      <c r="PT96" s="592" t="s">
        <v>623</v>
      </c>
      <c r="PU96" s="592" t="s">
        <v>623</v>
      </c>
      <c r="PV96" s="592" t="s">
        <v>623</v>
      </c>
      <c r="PW96" s="592" t="s">
        <v>623</v>
      </c>
      <c r="PX96" s="592" t="s">
        <v>623</v>
      </c>
      <c r="PY96" s="592" t="s">
        <v>623</v>
      </c>
      <c r="PZ96" s="592" t="s">
        <v>623</v>
      </c>
      <c r="QA96" s="592" t="s">
        <v>623</v>
      </c>
      <c r="QB96" s="592" t="s">
        <v>623</v>
      </c>
      <c r="QC96" s="592" t="s">
        <v>623</v>
      </c>
      <c r="QD96" s="592" t="s">
        <v>623</v>
      </c>
      <c r="QE96" s="592" t="s">
        <v>623</v>
      </c>
      <c r="QF96" s="592" t="s">
        <v>623</v>
      </c>
      <c r="QG96" s="592" t="s">
        <v>623</v>
      </c>
      <c r="QH96" s="592" t="s">
        <v>623</v>
      </c>
      <c r="QI96" s="592" t="s">
        <v>623</v>
      </c>
      <c r="QJ96" s="592" t="s">
        <v>623</v>
      </c>
      <c r="QK96" s="592" t="s">
        <v>623</v>
      </c>
      <c r="QL96" s="592" t="s">
        <v>623</v>
      </c>
      <c r="QM96" s="592" t="s">
        <v>623</v>
      </c>
      <c r="QN96" s="592" t="s">
        <v>623</v>
      </c>
      <c r="QO96" s="592" t="s">
        <v>623</v>
      </c>
      <c r="QP96" s="592" t="s">
        <v>623</v>
      </c>
      <c r="QQ96" s="592" t="s">
        <v>623</v>
      </c>
      <c r="QR96" s="592" t="s">
        <v>623</v>
      </c>
      <c r="QS96" s="592" t="s">
        <v>623</v>
      </c>
      <c r="QT96" s="592" t="s">
        <v>623</v>
      </c>
      <c r="QU96" s="592" t="s">
        <v>623</v>
      </c>
      <c r="QV96" s="592" t="s">
        <v>623</v>
      </c>
      <c r="QW96" s="592" t="s">
        <v>623</v>
      </c>
      <c r="QX96" s="592" t="s">
        <v>623</v>
      </c>
      <c r="QY96" s="592" t="s">
        <v>623</v>
      </c>
      <c r="QZ96" s="592" t="s">
        <v>623</v>
      </c>
      <c r="RA96" s="592" t="s">
        <v>623</v>
      </c>
      <c r="RB96" s="592" t="s">
        <v>623</v>
      </c>
      <c r="RC96" s="592" t="s">
        <v>623</v>
      </c>
      <c r="RD96" s="592" t="s">
        <v>623</v>
      </c>
      <c r="RE96" s="592" t="s">
        <v>623</v>
      </c>
      <c r="RF96" s="592" t="s">
        <v>623</v>
      </c>
      <c r="RG96" s="592" t="s">
        <v>623</v>
      </c>
      <c r="RH96" s="592" t="s">
        <v>623</v>
      </c>
      <c r="RI96" s="592" t="s">
        <v>623</v>
      </c>
      <c r="RJ96" s="592" t="s">
        <v>623</v>
      </c>
      <c r="RK96" s="592" t="s">
        <v>623</v>
      </c>
      <c r="RL96" s="592" t="s">
        <v>623</v>
      </c>
      <c r="RM96" s="592" t="s">
        <v>623</v>
      </c>
      <c r="RN96" s="592" t="s">
        <v>623</v>
      </c>
      <c r="RO96" s="592" t="s">
        <v>623</v>
      </c>
      <c r="RP96" s="592" t="s">
        <v>623</v>
      </c>
      <c r="RQ96" s="592" t="s">
        <v>623</v>
      </c>
      <c r="RR96" s="592" t="s">
        <v>623</v>
      </c>
      <c r="RS96" s="592" t="s">
        <v>623</v>
      </c>
      <c r="RT96" s="592" t="s">
        <v>623</v>
      </c>
      <c r="RU96" s="592" t="s">
        <v>623</v>
      </c>
      <c r="RV96" s="592" t="s">
        <v>623</v>
      </c>
      <c r="RW96" s="592" t="s">
        <v>623</v>
      </c>
      <c r="RX96" s="592" t="s">
        <v>623</v>
      </c>
      <c r="RY96" s="592" t="s">
        <v>623</v>
      </c>
      <c r="RZ96" s="592" t="s">
        <v>623</v>
      </c>
      <c r="SA96" s="592" t="s">
        <v>623</v>
      </c>
      <c r="SB96" s="592" t="s">
        <v>623</v>
      </c>
      <c r="SC96" s="592" t="s">
        <v>623</v>
      </c>
      <c r="SD96" s="592" t="s">
        <v>623</v>
      </c>
      <c r="SE96" s="592" t="s">
        <v>623</v>
      </c>
      <c r="SF96" s="592" t="s">
        <v>623</v>
      </c>
      <c r="SG96" s="592" t="s">
        <v>623</v>
      </c>
      <c r="SH96" s="592" t="s">
        <v>623</v>
      </c>
      <c r="SI96" s="592" t="s">
        <v>623</v>
      </c>
      <c r="SJ96" s="592" t="s">
        <v>623</v>
      </c>
      <c r="SK96" s="592" t="s">
        <v>623</v>
      </c>
      <c r="SL96" s="592" t="s">
        <v>623</v>
      </c>
      <c r="SM96" s="592" t="s">
        <v>623</v>
      </c>
      <c r="SN96" s="592" t="s">
        <v>623</v>
      </c>
      <c r="SO96" s="592" t="s">
        <v>623</v>
      </c>
      <c r="SP96" s="592" t="s">
        <v>623</v>
      </c>
      <c r="SQ96" s="592" t="s">
        <v>623</v>
      </c>
      <c r="SR96" s="592" t="s">
        <v>623</v>
      </c>
      <c r="SS96" s="592" t="s">
        <v>623</v>
      </c>
      <c r="ST96" s="592" t="s">
        <v>623</v>
      </c>
      <c r="SU96" s="592" t="s">
        <v>623</v>
      </c>
      <c r="SV96" s="592" t="s">
        <v>623</v>
      </c>
      <c r="SW96" s="592" t="s">
        <v>623</v>
      </c>
      <c r="SX96" s="592" t="s">
        <v>623</v>
      </c>
      <c r="SY96" s="592" t="s">
        <v>623</v>
      </c>
      <c r="SZ96" s="592" t="s">
        <v>623</v>
      </c>
      <c r="TA96" s="592" t="s">
        <v>623</v>
      </c>
      <c r="TB96" s="592" t="s">
        <v>623</v>
      </c>
      <c r="TC96" s="592" t="s">
        <v>623</v>
      </c>
      <c r="TD96" s="592" t="s">
        <v>623</v>
      </c>
      <c r="TE96" s="592" t="s">
        <v>623</v>
      </c>
      <c r="TF96" s="592" t="s">
        <v>623</v>
      </c>
      <c r="TG96" s="592" t="s">
        <v>623</v>
      </c>
      <c r="TH96" s="592" t="s">
        <v>623</v>
      </c>
      <c r="TI96" s="592" t="s">
        <v>623</v>
      </c>
      <c r="TJ96" s="592" t="s">
        <v>623</v>
      </c>
      <c r="TK96" s="592" t="s">
        <v>623</v>
      </c>
      <c r="TL96" s="592" t="s">
        <v>623</v>
      </c>
      <c r="TM96" s="592" t="s">
        <v>623</v>
      </c>
      <c r="TN96" s="592" t="s">
        <v>623</v>
      </c>
      <c r="TO96" s="592" t="s">
        <v>623</v>
      </c>
      <c r="TP96" s="592" t="s">
        <v>623</v>
      </c>
      <c r="TQ96" s="592" t="s">
        <v>623</v>
      </c>
      <c r="TR96" s="592" t="s">
        <v>623</v>
      </c>
      <c r="TS96" s="592" t="s">
        <v>623</v>
      </c>
      <c r="TT96" s="592" t="s">
        <v>623</v>
      </c>
      <c r="TU96" s="592" t="s">
        <v>623</v>
      </c>
      <c r="TV96" s="592" t="s">
        <v>623</v>
      </c>
      <c r="TW96" s="592" t="s">
        <v>623</v>
      </c>
      <c r="TX96" s="592" t="s">
        <v>623</v>
      </c>
      <c r="TY96" s="592" t="s">
        <v>623</v>
      </c>
      <c r="TZ96" s="592" t="s">
        <v>623</v>
      </c>
      <c r="UA96" s="592" t="s">
        <v>623</v>
      </c>
      <c r="UB96" s="592" t="s">
        <v>623</v>
      </c>
      <c r="UC96" s="592" t="s">
        <v>623</v>
      </c>
      <c r="UD96" s="592" t="s">
        <v>623</v>
      </c>
      <c r="UE96" s="592" t="s">
        <v>623</v>
      </c>
      <c r="UF96" s="592" t="s">
        <v>623</v>
      </c>
      <c r="UG96" s="592" t="s">
        <v>623</v>
      </c>
      <c r="UH96" s="592" t="s">
        <v>623</v>
      </c>
      <c r="UI96" s="592" t="s">
        <v>623</v>
      </c>
      <c r="UJ96" s="592" t="s">
        <v>623</v>
      </c>
      <c r="UK96" s="592" t="s">
        <v>623</v>
      </c>
      <c r="UL96" s="592" t="s">
        <v>623</v>
      </c>
      <c r="UM96" s="592" t="s">
        <v>623</v>
      </c>
      <c r="UN96" s="592" t="s">
        <v>623</v>
      </c>
      <c r="UO96" s="592" t="s">
        <v>623</v>
      </c>
      <c r="UP96" s="592" t="s">
        <v>623</v>
      </c>
      <c r="UQ96" s="592" t="s">
        <v>623</v>
      </c>
      <c r="UR96" s="592" t="s">
        <v>623</v>
      </c>
      <c r="US96" s="592" t="s">
        <v>623</v>
      </c>
      <c r="UT96" s="592" t="s">
        <v>623</v>
      </c>
      <c r="UU96" s="592" t="s">
        <v>623</v>
      </c>
      <c r="UV96" s="592" t="s">
        <v>623</v>
      </c>
      <c r="UW96" s="592" t="s">
        <v>623</v>
      </c>
      <c r="UX96" s="592" t="s">
        <v>623</v>
      </c>
      <c r="UY96" s="592" t="s">
        <v>623</v>
      </c>
      <c r="UZ96" s="592" t="s">
        <v>623</v>
      </c>
      <c r="VA96" s="592" t="s">
        <v>623</v>
      </c>
      <c r="VB96" s="592" t="s">
        <v>623</v>
      </c>
      <c r="VC96" s="592" t="s">
        <v>623</v>
      </c>
      <c r="VD96" s="592" t="s">
        <v>623</v>
      </c>
      <c r="VE96" s="592" t="s">
        <v>623</v>
      </c>
      <c r="VF96" s="592" t="s">
        <v>623</v>
      </c>
      <c r="VG96" s="592" t="s">
        <v>623</v>
      </c>
      <c r="VH96" s="592" t="s">
        <v>623</v>
      </c>
      <c r="VI96" s="592" t="s">
        <v>623</v>
      </c>
      <c r="VJ96" s="592" t="s">
        <v>623</v>
      </c>
      <c r="VK96" s="592" t="s">
        <v>623</v>
      </c>
      <c r="VL96" s="592" t="s">
        <v>623</v>
      </c>
      <c r="VM96" s="592" t="s">
        <v>623</v>
      </c>
      <c r="VN96" s="592" t="s">
        <v>623</v>
      </c>
      <c r="VO96" s="592" t="s">
        <v>623</v>
      </c>
      <c r="VP96" s="592" t="s">
        <v>623</v>
      </c>
      <c r="VQ96" s="592" t="s">
        <v>623</v>
      </c>
      <c r="VR96" s="592" t="s">
        <v>623</v>
      </c>
      <c r="VS96" s="592" t="s">
        <v>623</v>
      </c>
      <c r="VT96" s="592" t="s">
        <v>623</v>
      </c>
      <c r="VU96" s="592" t="s">
        <v>623</v>
      </c>
      <c r="VV96" s="592" t="s">
        <v>623</v>
      </c>
      <c r="VW96" s="592" t="s">
        <v>623</v>
      </c>
      <c r="VX96" s="592" t="s">
        <v>623</v>
      </c>
      <c r="VY96" s="592" t="s">
        <v>623</v>
      </c>
      <c r="VZ96" s="592" t="s">
        <v>623</v>
      </c>
      <c r="WA96" s="592" t="s">
        <v>623</v>
      </c>
      <c r="WB96" s="592" t="s">
        <v>623</v>
      </c>
      <c r="WC96" s="592" t="s">
        <v>623</v>
      </c>
      <c r="WD96" s="592" t="s">
        <v>623</v>
      </c>
      <c r="WE96" s="592" t="s">
        <v>623</v>
      </c>
      <c r="WF96" s="592" t="s">
        <v>623</v>
      </c>
      <c r="WG96" s="592" t="s">
        <v>623</v>
      </c>
      <c r="WH96" s="592" t="s">
        <v>623</v>
      </c>
      <c r="WI96" s="592" t="s">
        <v>623</v>
      </c>
      <c r="WJ96" s="592" t="s">
        <v>623</v>
      </c>
      <c r="WK96" s="592" t="s">
        <v>623</v>
      </c>
      <c r="WL96" s="592" t="s">
        <v>623</v>
      </c>
      <c r="WM96" s="592" t="s">
        <v>623</v>
      </c>
      <c r="WN96" s="592" t="s">
        <v>623</v>
      </c>
      <c r="WO96" s="592" t="s">
        <v>623</v>
      </c>
      <c r="WP96" s="592" t="s">
        <v>623</v>
      </c>
      <c r="WQ96" s="592" t="s">
        <v>623</v>
      </c>
      <c r="WR96" s="592" t="s">
        <v>623</v>
      </c>
      <c r="WS96" s="592" t="s">
        <v>623</v>
      </c>
      <c r="WT96" s="592" t="s">
        <v>623</v>
      </c>
      <c r="WU96" s="592" t="s">
        <v>623</v>
      </c>
      <c r="WV96" s="592" t="s">
        <v>623</v>
      </c>
      <c r="WW96" s="592" t="s">
        <v>623</v>
      </c>
      <c r="WX96" s="592" t="s">
        <v>623</v>
      </c>
      <c r="WY96" s="592" t="s">
        <v>623</v>
      </c>
      <c r="WZ96" s="592" t="s">
        <v>623</v>
      </c>
      <c r="XA96" s="592" t="s">
        <v>623</v>
      </c>
      <c r="XB96" s="592" t="s">
        <v>623</v>
      </c>
      <c r="XC96" s="592" t="s">
        <v>623</v>
      </c>
      <c r="XD96" s="592" t="s">
        <v>623</v>
      </c>
      <c r="XE96" s="592" t="s">
        <v>623</v>
      </c>
      <c r="XF96" s="592" t="s">
        <v>623</v>
      </c>
      <c r="XG96" s="592" t="s">
        <v>623</v>
      </c>
      <c r="XH96" s="592" t="s">
        <v>623</v>
      </c>
      <c r="XI96" s="592" t="s">
        <v>623</v>
      </c>
      <c r="XJ96" s="592" t="s">
        <v>623</v>
      </c>
      <c r="XK96" s="592" t="s">
        <v>623</v>
      </c>
      <c r="XL96" s="592" t="s">
        <v>623</v>
      </c>
      <c r="XM96" s="592" t="s">
        <v>623</v>
      </c>
      <c r="XN96" s="592" t="s">
        <v>623</v>
      </c>
      <c r="XO96" s="592" t="s">
        <v>623</v>
      </c>
      <c r="XP96" s="592" t="s">
        <v>623</v>
      </c>
      <c r="XQ96" s="592" t="s">
        <v>623</v>
      </c>
      <c r="XR96" s="592" t="s">
        <v>623</v>
      </c>
      <c r="XS96" s="592" t="s">
        <v>623</v>
      </c>
      <c r="XT96" s="592" t="s">
        <v>623</v>
      </c>
      <c r="XU96" s="592" t="s">
        <v>623</v>
      </c>
      <c r="XV96" s="592" t="s">
        <v>623</v>
      </c>
      <c r="XW96" s="592" t="s">
        <v>623</v>
      </c>
      <c r="XX96" s="592" t="s">
        <v>623</v>
      </c>
      <c r="XY96" s="592" t="s">
        <v>623</v>
      </c>
      <c r="XZ96" s="592" t="s">
        <v>623</v>
      </c>
      <c r="YA96" s="592" t="s">
        <v>623</v>
      </c>
      <c r="YB96" s="592" t="s">
        <v>623</v>
      </c>
      <c r="YC96" s="592" t="s">
        <v>623</v>
      </c>
      <c r="YD96" s="592" t="s">
        <v>623</v>
      </c>
      <c r="YE96" s="592" t="s">
        <v>623</v>
      </c>
      <c r="YF96" s="592" t="s">
        <v>623</v>
      </c>
      <c r="YG96" s="592" t="s">
        <v>623</v>
      </c>
      <c r="YH96" s="592" t="s">
        <v>623</v>
      </c>
      <c r="YI96" s="592" t="s">
        <v>623</v>
      </c>
      <c r="YJ96" s="592" t="s">
        <v>623</v>
      </c>
      <c r="YK96" s="592" t="s">
        <v>623</v>
      </c>
      <c r="YL96" s="592" t="s">
        <v>623</v>
      </c>
      <c r="YM96" s="592" t="s">
        <v>623</v>
      </c>
      <c r="YN96" s="592" t="s">
        <v>623</v>
      </c>
      <c r="YO96" s="592" t="s">
        <v>623</v>
      </c>
      <c r="YP96" s="592" t="s">
        <v>623</v>
      </c>
      <c r="YQ96" s="592" t="s">
        <v>623</v>
      </c>
      <c r="YR96" s="592" t="s">
        <v>623</v>
      </c>
      <c r="YS96" s="592" t="s">
        <v>623</v>
      </c>
      <c r="YT96" s="592" t="s">
        <v>623</v>
      </c>
      <c r="YU96" s="592" t="s">
        <v>623</v>
      </c>
      <c r="YV96" s="592" t="s">
        <v>623</v>
      </c>
      <c r="YW96" s="592" t="s">
        <v>623</v>
      </c>
      <c r="YX96" s="592" t="s">
        <v>623</v>
      </c>
      <c r="YY96" s="592" t="s">
        <v>623</v>
      </c>
      <c r="YZ96" s="592" t="s">
        <v>623</v>
      </c>
      <c r="ZA96" s="592" t="s">
        <v>623</v>
      </c>
      <c r="ZB96" s="592" t="s">
        <v>623</v>
      </c>
      <c r="ZC96" s="592" t="s">
        <v>623</v>
      </c>
      <c r="ZD96" s="592" t="s">
        <v>623</v>
      </c>
      <c r="ZE96" s="592" t="s">
        <v>623</v>
      </c>
      <c r="ZF96" s="592" t="s">
        <v>623</v>
      </c>
      <c r="ZG96" s="592" t="s">
        <v>623</v>
      </c>
      <c r="ZH96" s="592" t="s">
        <v>623</v>
      </c>
      <c r="ZI96" s="592" t="s">
        <v>623</v>
      </c>
      <c r="ZJ96" s="592" t="s">
        <v>623</v>
      </c>
      <c r="ZK96" s="592" t="s">
        <v>623</v>
      </c>
      <c r="ZL96" s="592" t="s">
        <v>623</v>
      </c>
      <c r="ZM96" s="592" t="s">
        <v>623</v>
      </c>
      <c r="ZN96" s="592" t="s">
        <v>623</v>
      </c>
      <c r="ZO96" s="592" t="s">
        <v>623</v>
      </c>
      <c r="ZP96" s="592" t="s">
        <v>623</v>
      </c>
      <c r="ZQ96" s="592" t="s">
        <v>623</v>
      </c>
      <c r="ZR96" s="592" t="s">
        <v>623</v>
      </c>
      <c r="ZS96" s="592" t="s">
        <v>623</v>
      </c>
      <c r="ZT96" s="592" t="s">
        <v>623</v>
      </c>
      <c r="ZU96" s="592" t="s">
        <v>623</v>
      </c>
      <c r="ZV96" s="592" t="s">
        <v>623</v>
      </c>
      <c r="ZW96" s="592" t="s">
        <v>623</v>
      </c>
      <c r="ZX96" s="592" t="s">
        <v>623</v>
      </c>
      <c r="ZY96" s="592" t="s">
        <v>623</v>
      </c>
      <c r="ZZ96" s="592" t="s">
        <v>623</v>
      </c>
      <c r="AAA96" s="592" t="s">
        <v>623</v>
      </c>
      <c r="AAB96" s="592" t="s">
        <v>623</v>
      </c>
      <c r="AAC96" s="592" t="s">
        <v>623</v>
      </c>
      <c r="AAD96" s="592" t="s">
        <v>623</v>
      </c>
      <c r="AAE96" s="592" t="s">
        <v>623</v>
      </c>
      <c r="AAF96" s="592" t="s">
        <v>623</v>
      </c>
      <c r="AAG96" s="592" t="s">
        <v>623</v>
      </c>
      <c r="AAH96" s="592" t="s">
        <v>623</v>
      </c>
      <c r="AAI96" s="592" t="s">
        <v>623</v>
      </c>
      <c r="AAJ96" s="592" t="s">
        <v>623</v>
      </c>
      <c r="AAK96" s="592" t="s">
        <v>623</v>
      </c>
      <c r="AAL96" s="592" t="s">
        <v>623</v>
      </c>
      <c r="AAM96" s="592" t="s">
        <v>623</v>
      </c>
      <c r="AAN96" s="592" t="s">
        <v>623</v>
      </c>
      <c r="AAO96" s="592" t="s">
        <v>623</v>
      </c>
      <c r="AAP96" s="592" t="s">
        <v>623</v>
      </c>
      <c r="AAQ96" s="592" t="s">
        <v>623</v>
      </c>
      <c r="AAR96" s="592" t="s">
        <v>623</v>
      </c>
      <c r="AAS96" s="592" t="s">
        <v>623</v>
      </c>
      <c r="AAT96" s="592" t="s">
        <v>623</v>
      </c>
      <c r="AAU96" s="592" t="s">
        <v>623</v>
      </c>
      <c r="AAV96" s="592" t="s">
        <v>623</v>
      </c>
      <c r="AAW96" s="592" t="s">
        <v>623</v>
      </c>
      <c r="AAX96" s="592" t="s">
        <v>623</v>
      </c>
      <c r="AAY96" s="592" t="s">
        <v>623</v>
      </c>
      <c r="AAZ96" s="592" t="s">
        <v>623</v>
      </c>
      <c r="ABA96" s="592" t="s">
        <v>623</v>
      </c>
      <c r="ABB96" s="592" t="s">
        <v>623</v>
      </c>
      <c r="ABC96" s="592" t="s">
        <v>623</v>
      </c>
      <c r="ABD96" s="592" t="s">
        <v>623</v>
      </c>
      <c r="ABE96" s="592" t="s">
        <v>623</v>
      </c>
      <c r="ABF96" s="592" t="s">
        <v>623</v>
      </c>
      <c r="ABG96" s="592" t="s">
        <v>623</v>
      </c>
      <c r="ABH96" s="592" t="s">
        <v>623</v>
      </c>
      <c r="ABI96" s="592" t="s">
        <v>623</v>
      </c>
      <c r="ABJ96" s="592" t="s">
        <v>623</v>
      </c>
      <c r="ABK96" s="592" t="s">
        <v>623</v>
      </c>
      <c r="ABL96" s="592" t="s">
        <v>623</v>
      </c>
      <c r="ABM96" s="592" t="s">
        <v>623</v>
      </c>
      <c r="ABN96" s="592" t="s">
        <v>623</v>
      </c>
      <c r="ABO96" s="592" t="s">
        <v>623</v>
      </c>
      <c r="ABP96" s="592" t="s">
        <v>623</v>
      </c>
      <c r="ABQ96" s="592" t="s">
        <v>623</v>
      </c>
      <c r="ABR96" s="592" t="s">
        <v>623</v>
      </c>
      <c r="ABS96" s="592" t="s">
        <v>623</v>
      </c>
      <c r="ABT96" s="592" t="s">
        <v>623</v>
      </c>
      <c r="ABU96" s="592" t="s">
        <v>623</v>
      </c>
      <c r="ABV96" s="592" t="s">
        <v>623</v>
      </c>
      <c r="ABW96" s="592" t="s">
        <v>623</v>
      </c>
      <c r="ABX96" s="592" t="s">
        <v>623</v>
      </c>
      <c r="ABY96" s="592" t="s">
        <v>623</v>
      </c>
      <c r="ABZ96" s="592" t="s">
        <v>623</v>
      </c>
      <c r="ACA96" s="592" t="s">
        <v>623</v>
      </c>
      <c r="ACB96" s="592" t="s">
        <v>623</v>
      </c>
      <c r="ACC96" s="592" t="s">
        <v>623</v>
      </c>
      <c r="ACD96" s="592" t="s">
        <v>623</v>
      </c>
      <c r="ACE96" s="592" t="s">
        <v>623</v>
      </c>
      <c r="ACF96" s="592" t="s">
        <v>623</v>
      </c>
      <c r="ACG96" s="592" t="s">
        <v>623</v>
      </c>
      <c r="ACH96" s="592" t="s">
        <v>623</v>
      </c>
      <c r="ACI96" s="592" t="s">
        <v>623</v>
      </c>
      <c r="ACJ96" s="592" t="s">
        <v>623</v>
      </c>
      <c r="ACK96" s="592" t="s">
        <v>623</v>
      </c>
      <c r="ACL96" s="592" t="s">
        <v>623</v>
      </c>
      <c r="ACM96" s="592" t="s">
        <v>623</v>
      </c>
      <c r="ACN96" s="592" t="s">
        <v>623</v>
      </c>
      <c r="ACO96" s="592" t="s">
        <v>623</v>
      </c>
      <c r="ACP96" s="592" t="s">
        <v>623</v>
      </c>
      <c r="ACQ96" s="592" t="s">
        <v>623</v>
      </c>
      <c r="ACR96" s="592" t="s">
        <v>623</v>
      </c>
      <c r="ACS96" s="592" t="s">
        <v>623</v>
      </c>
      <c r="ACT96" s="592" t="s">
        <v>623</v>
      </c>
      <c r="ACU96" s="592" t="s">
        <v>623</v>
      </c>
      <c r="ACV96" s="592" t="s">
        <v>623</v>
      </c>
      <c r="ACW96" s="592" t="s">
        <v>623</v>
      </c>
      <c r="ACX96" s="592" t="s">
        <v>623</v>
      </c>
      <c r="ACY96" s="592" t="s">
        <v>623</v>
      </c>
      <c r="ACZ96" s="592" t="s">
        <v>623</v>
      </c>
      <c r="ADA96" s="592" t="s">
        <v>623</v>
      </c>
      <c r="ADB96" s="592" t="s">
        <v>623</v>
      </c>
      <c r="ADC96" s="592" t="s">
        <v>623</v>
      </c>
      <c r="ADD96" s="592" t="s">
        <v>623</v>
      </c>
      <c r="ADE96" s="592" t="s">
        <v>623</v>
      </c>
      <c r="ADF96" s="592" t="s">
        <v>623</v>
      </c>
      <c r="ADG96" s="592" t="s">
        <v>623</v>
      </c>
      <c r="ADH96" s="592" t="s">
        <v>623</v>
      </c>
      <c r="ADI96" s="592" t="s">
        <v>623</v>
      </c>
      <c r="ADJ96" s="592" t="s">
        <v>623</v>
      </c>
      <c r="ADK96" s="592" t="s">
        <v>623</v>
      </c>
      <c r="ADL96" s="592" t="s">
        <v>623</v>
      </c>
      <c r="ADM96" s="592" t="s">
        <v>623</v>
      </c>
      <c r="ADN96" s="592" t="s">
        <v>623</v>
      </c>
      <c r="ADO96" s="592" t="s">
        <v>623</v>
      </c>
      <c r="ADP96" s="592" t="s">
        <v>623</v>
      </c>
      <c r="ADQ96" s="592" t="s">
        <v>623</v>
      </c>
      <c r="ADR96" s="592" t="s">
        <v>623</v>
      </c>
      <c r="ADS96" s="592" t="s">
        <v>623</v>
      </c>
      <c r="ADT96" s="592" t="s">
        <v>623</v>
      </c>
      <c r="ADU96" s="592" t="s">
        <v>623</v>
      </c>
      <c r="ADV96" s="592" t="s">
        <v>623</v>
      </c>
      <c r="ADW96" s="592" t="s">
        <v>623</v>
      </c>
      <c r="ADX96" s="592" t="s">
        <v>623</v>
      </c>
      <c r="ADY96" s="592" t="s">
        <v>623</v>
      </c>
      <c r="ADZ96" s="592" t="s">
        <v>623</v>
      </c>
      <c r="AEA96" s="592" t="s">
        <v>623</v>
      </c>
      <c r="AEB96" s="592" t="s">
        <v>623</v>
      </c>
      <c r="AEC96" s="592" t="s">
        <v>623</v>
      </c>
      <c r="AED96" s="592" t="s">
        <v>623</v>
      </c>
      <c r="AEE96" s="592" t="s">
        <v>623</v>
      </c>
      <c r="AEF96" s="592" t="s">
        <v>623</v>
      </c>
      <c r="AEG96" s="592" t="s">
        <v>623</v>
      </c>
      <c r="AEH96" s="592" t="s">
        <v>623</v>
      </c>
      <c r="AEI96" s="592" t="s">
        <v>623</v>
      </c>
      <c r="AEJ96" s="592" t="s">
        <v>623</v>
      </c>
      <c r="AEK96" s="592" t="s">
        <v>623</v>
      </c>
      <c r="AEL96" s="592" t="s">
        <v>623</v>
      </c>
      <c r="AEM96" s="592" t="s">
        <v>623</v>
      </c>
      <c r="AEN96" s="592" t="s">
        <v>623</v>
      </c>
      <c r="AEO96" s="592" t="s">
        <v>623</v>
      </c>
      <c r="AEP96" s="592" t="s">
        <v>623</v>
      </c>
      <c r="AEQ96" s="592" t="s">
        <v>623</v>
      </c>
      <c r="AER96" s="592" t="s">
        <v>623</v>
      </c>
      <c r="AES96" s="592" t="s">
        <v>623</v>
      </c>
      <c r="AET96" s="592" t="s">
        <v>623</v>
      </c>
      <c r="AEU96" s="592" t="s">
        <v>623</v>
      </c>
      <c r="AEV96" s="592" t="s">
        <v>623</v>
      </c>
      <c r="AEW96" s="592" t="s">
        <v>623</v>
      </c>
      <c r="AEX96" s="592" t="s">
        <v>623</v>
      </c>
      <c r="AEY96" s="592" t="s">
        <v>623</v>
      </c>
      <c r="AEZ96" s="592" t="s">
        <v>623</v>
      </c>
      <c r="AFA96" s="592" t="s">
        <v>623</v>
      </c>
      <c r="AFB96" s="592" t="s">
        <v>623</v>
      </c>
      <c r="AFC96" s="592" t="s">
        <v>623</v>
      </c>
      <c r="AFD96" s="592" t="s">
        <v>623</v>
      </c>
      <c r="AFE96" s="592" t="s">
        <v>623</v>
      </c>
      <c r="AFF96" s="592" t="s">
        <v>623</v>
      </c>
      <c r="AFG96" s="592" t="s">
        <v>623</v>
      </c>
      <c r="AFH96" s="592" t="s">
        <v>623</v>
      </c>
      <c r="AFI96" s="592" t="s">
        <v>623</v>
      </c>
      <c r="AFJ96" s="592" t="s">
        <v>623</v>
      </c>
      <c r="AFK96" s="592" t="s">
        <v>623</v>
      </c>
      <c r="AFL96" s="592" t="s">
        <v>623</v>
      </c>
      <c r="AFM96" s="592" t="s">
        <v>623</v>
      </c>
      <c r="AFN96" s="592" t="s">
        <v>623</v>
      </c>
      <c r="AFO96" s="592" t="s">
        <v>623</v>
      </c>
      <c r="AFP96" s="592" t="s">
        <v>623</v>
      </c>
      <c r="AFQ96" s="592" t="s">
        <v>623</v>
      </c>
      <c r="AFR96" s="592" t="s">
        <v>623</v>
      </c>
      <c r="AFS96" s="592" t="s">
        <v>623</v>
      </c>
      <c r="AFT96" s="592" t="s">
        <v>623</v>
      </c>
      <c r="AFU96" s="592" t="s">
        <v>623</v>
      </c>
      <c r="AFV96" s="592" t="s">
        <v>623</v>
      </c>
      <c r="AFW96" s="592" t="s">
        <v>623</v>
      </c>
      <c r="AFX96" s="592" t="s">
        <v>623</v>
      </c>
      <c r="AFY96" s="592" t="s">
        <v>623</v>
      </c>
      <c r="AFZ96" s="592" t="s">
        <v>623</v>
      </c>
      <c r="AGA96" s="592" t="s">
        <v>623</v>
      </c>
      <c r="AGB96" s="592" t="s">
        <v>623</v>
      </c>
      <c r="AGC96" s="592" t="s">
        <v>623</v>
      </c>
      <c r="AGD96" s="592" t="s">
        <v>623</v>
      </c>
      <c r="AGE96" s="592" t="s">
        <v>623</v>
      </c>
      <c r="AGF96" s="592" t="s">
        <v>623</v>
      </c>
      <c r="AGG96" s="592" t="s">
        <v>623</v>
      </c>
      <c r="AGH96" s="592" t="s">
        <v>623</v>
      </c>
      <c r="AGI96" s="592" t="s">
        <v>623</v>
      </c>
      <c r="AGJ96" s="592" t="s">
        <v>623</v>
      </c>
      <c r="AGK96" s="592" t="s">
        <v>623</v>
      </c>
      <c r="AGL96" s="592" t="s">
        <v>623</v>
      </c>
      <c r="AGM96" s="592" t="s">
        <v>623</v>
      </c>
      <c r="AGN96" s="592" t="s">
        <v>623</v>
      </c>
      <c r="AGO96" s="592" t="s">
        <v>623</v>
      </c>
      <c r="AGP96" s="592" t="s">
        <v>623</v>
      </c>
      <c r="AGQ96" s="592" t="s">
        <v>623</v>
      </c>
      <c r="AGR96" s="592" t="s">
        <v>623</v>
      </c>
      <c r="AGS96" s="592" t="s">
        <v>623</v>
      </c>
      <c r="AGT96" s="592" t="s">
        <v>623</v>
      </c>
      <c r="AGU96" s="592" t="s">
        <v>623</v>
      </c>
      <c r="AGV96" s="592" t="s">
        <v>623</v>
      </c>
      <c r="AGW96" s="592" t="s">
        <v>623</v>
      </c>
      <c r="AGX96" s="592" t="s">
        <v>623</v>
      </c>
      <c r="AGY96" s="592" t="s">
        <v>623</v>
      </c>
      <c r="AGZ96" s="592" t="s">
        <v>623</v>
      </c>
      <c r="AHA96" s="592" t="s">
        <v>623</v>
      </c>
      <c r="AHB96" s="592" t="s">
        <v>623</v>
      </c>
      <c r="AHC96" s="592" t="s">
        <v>623</v>
      </c>
      <c r="AHD96" s="592" t="s">
        <v>623</v>
      </c>
      <c r="AHE96" s="592" t="s">
        <v>623</v>
      </c>
      <c r="AHF96" s="592" t="s">
        <v>623</v>
      </c>
      <c r="AHG96" s="592" t="s">
        <v>623</v>
      </c>
      <c r="AHH96" s="592" t="s">
        <v>623</v>
      </c>
      <c r="AHI96" s="592" t="s">
        <v>623</v>
      </c>
      <c r="AHJ96" s="592" t="s">
        <v>623</v>
      </c>
      <c r="AHK96" s="592" t="s">
        <v>623</v>
      </c>
      <c r="AHL96" s="592" t="s">
        <v>623</v>
      </c>
      <c r="AHM96" s="592" t="s">
        <v>623</v>
      </c>
      <c r="AHN96" s="592" t="s">
        <v>623</v>
      </c>
      <c r="AHO96" s="592" t="s">
        <v>623</v>
      </c>
      <c r="AHP96" s="592" t="s">
        <v>623</v>
      </c>
      <c r="AHQ96" s="592" t="s">
        <v>623</v>
      </c>
      <c r="AHR96" s="592" t="s">
        <v>623</v>
      </c>
      <c r="AHS96" s="592" t="s">
        <v>623</v>
      </c>
      <c r="AHT96" s="592" t="s">
        <v>623</v>
      </c>
      <c r="AHU96" s="592" t="s">
        <v>623</v>
      </c>
      <c r="AHV96" s="592" t="s">
        <v>623</v>
      </c>
      <c r="AHW96" s="592" t="s">
        <v>623</v>
      </c>
      <c r="AHX96" s="592" t="s">
        <v>623</v>
      </c>
      <c r="AHY96" s="592" t="s">
        <v>623</v>
      </c>
      <c r="AHZ96" s="592" t="s">
        <v>623</v>
      </c>
      <c r="AIA96" s="592" t="s">
        <v>623</v>
      </c>
      <c r="AIB96" s="592" t="s">
        <v>623</v>
      </c>
      <c r="AIC96" s="592" t="s">
        <v>623</v>
      </c>
      <c r="AID96" s="592" t="s">
        <v>623</v>
      </c>
      <c r="AIE96" s="592" t="s">
        <v>623</v>
      </c>
      <c r="AIF96" s="592" t="s">
        <v>623</v>
      </c>
      <c r="AIG96" s="592" t="s">
        <v>623</v>
      </c>
      <c r="AIH96" s="592" t="s">
        <v>623</v>
      </c>
      <c r="AII96" s="592" t="s">
        <v>623</v>
      </c>
      <c r="AIJ96" s="592" t="s">
        <v>623</v>
      </c>
      <c r="AIK96" s="592" t="s">
        <v>623</v>
      </c>
      <c r="AIL96" s="592" t="s">
        <v>623</v>
      </c>
      <c r="AIM96" s="592" t="s">
        <v>623</v>
      </c>
      <c r="AIN96" s="592" t="s">
        <v>623</v>
      </c>
      <c r="AIO96" s="592" t="s">
        <v>623</v>
      </c>
      <c r="AIP96" s="592" t="s">
        <v>623</v>
      </c>
      <c r="AIQ96" s="592" t="s">
        <v>623</v>
      </c>
      <c r="AIR96" s="592" t="s">
        <v>623</v>
      </c>
      <c r="AIS96" s="592" t="s">
        <v>623</v>
      </c>
      <c r="AIT96" s="592" t="s">
        <v>623</v>
      </c>
      <c r="AIU96" s="592" t="s">
        <v>623</v>
      </c>
      <c r="AIV96" s="592" t="s">
        <v>623</v>
      </c>
      <c r="AIW96" s="592" t="s">
        <v>623</v>
      </c>
      <c r="AIX96" s="592" t="s">
        <v>623</v>
      </c>
      <c r="AIY96" s="592" t="s">
        <v>623</v>
      </c>
      <c r="AIZ96" s="592" t="s">
        <v>623</v>
      </c>
      <c r="AJA96" s="592" t="s">
        <v>623</v>
      </c>
      <c r="AJB96" s="592" t="s">
        <v>623</v>
      </c>
      <c r="AJC96" s="592" t="s">
        <v>623</v>
      </c>
      <c r="AJD96" s="592" t="s">
        <v>623</v>
      </c>
      <c r="AJE96" s="592" t="s">
        <v>623</v>
      </c>
      <c r="AJF96" s="592" t="s">
        <v>623</v>
      </c>
      <c r="AJG96" s="592" t="s">
        <v>623</v>
      </c>
      <c r="AJH96" s="592" t="s">
        <v>623</v>
      </c>
      <c r="AJI96" s="592" t="s">
        <v>623</v>
      </c>
      <c r="AJJ96" s="592" t="s">
        <v>623</v>
      </c>
      <c r="AJK96" s="592" t="s">
        <v>623</v>
      </c>
      <c r="AJL96" s="592" t="s">
        <v>623</v>
      </c>
      <c r="AJM96" s="592" t="s">
        <v>623</v>
      </c>
      <c r="AJN96" s="592" t="s">
        <v>623</v>
      </c>
      <c r="AJO96" s="592" t="s">
        <v>623</v>
      </c>
      <c r="AJP96" s="592" t="s">
        <v>623</v>
      </c>
      <c r="AJQ96" s="592" t="s">
        <v>623</v>
      </c>
      <c r="AJR96" s="592" t="s">
        <v>623</v>
      </c>
      <c r="AJS96" s="592" t="s">
        <v>623</v>
      </c>
      <c r="AJT96" s="592" t="s">
        <v>623</v>
      </c>
      <c r="AJU96" s="592" t="s">
        <v>623</v>
      </c>
      <c r="AJV96" s="592" t="s">
        <v>623</v>
      </c>
      <c r="AJW96" s="592" t="s">
        <v>623</v>
      </c>
      <c r="AJX96" s="592" t="s">
        <v>623</v>
      </c>
      <c r="AJY96" s="592" t="s">
        <v>623</v>
      </c>
      <c r="AJZ96" s="592" t="s">
        <v>623</v>
      </c>
      <c r="AKA96" s="592" t="s">
        <v>623</v>
      </c>
      <c r="AKB96" s="592" t="s">
        <v>623</v>
      </c>
      <c r="AKC96" s="592" t="s">
        <v>623</v>
      </c>
      <c r="AKD96" s="592" t="s">
        <v>623</v>
      </c>
      <c r="AKE96" s="592" t="s">
        <v>623</v>
      </c>
      <c r="AKF96" s="592" t="s">
        <v>623</v>
      </c>
      <c r="AKG96" s="592" t="s">
        <v>623</v>
      </c>
      <c r="AKH96" s="592" t="s">
        <v>623</v>
      </c>
      <c r="AKI96" s="592" t="s">
        <v>623</v>
      </c>
      <c r="AKJ96" s="592" t="s">
        <v>623</v>
      </c>
      <c r="AKK96" s="592" t="s">
        <v>623</v>
      </c>
      <c r="AKL96" s="592" t="s">
        <v>623</v>
      </c>
      <c r="AKM96" s="592" t="s">
        <v>623</v>
      </c>
      <c r="AKN96" s="592" t="s">
        <v>623</v>
      </c>
      <c r="AKO96" s="592" t="s">
        <v>623</v>
      </c>
      <c r="AKP96" s="592" t="s">
        <v>623</v>
      </c>
      <c r="AKQ96" s="592" t="s">
        <v>623</v>
      </c>
      <c r="AKR96" s="592" t="s">
        <v>623</v>
      </c>
      <c r="AKS96" s="592" t="s">
        <v>623</v>
      </c>
      <c r="AKT96" s="592" t="s">
        <v>623</v>
      </c>
      <c r="AKU96" s="592" t="s">
        <v>623</v>
      </c>
      <c r="AKV96" s="592" t="s">
        <v>623</v>
      </c>
      <c r="AKW96" s="592" t="s">
        <v>623</v>
      </c>
      <c r="AKX96" s="592" t="s">
        <v>623</v>
      </c>
      <c r="AKY96" s="592" t="s">
        <v>623</v>
      </c>
      <c r="AKZ96" s="592" t="s">
        <v>623</v>
      </c>
      <c r="ALA96" s="592" t="s">
        <v>623</v>
      </c>
      <c r="ALB96" s="592" t="s">
        <v>623</v>
      </c>
      <c r="ALC96" s="592" t="s">
        <v>623</v>
      </c>
      <c r="ALD96" s="592" t="s">
        <v>623</v>
      </c>
      <c r="ALE96" s="592" t="s">
        <v>623</v>
      </c>
      <c r="ALF96" s="592" t="s">
        <v>623</v>
      </c>
      <c r="ALG96" s="592" t="s">
        <v>623</v>
      </c>
      <c r="ALH96" s="592" t="s">
        <v>623</v>
      </c>
      <c r="ALI96" s="592" t="s">
        <v>623</v>
      </c>
      <c r="ALJ96" s="592" t="s">
        <v>623</v>
      </c>
      <c r="ALK96" s="592" t="s">
        <v>623</v>
      </c>
      <c r="ALL96" s="592" t="s">
        <v>623</v>
      </c>
      <c r="ALM96" s="592" t="s">
        <v>623</v>
      </c>
      <c r="ALN96" s="592" t="s">
        <v>623</v>
      </c>
      <c r="ALO96" s="592" t="s">
        <v>623</v>
      </c>
      <c r="ALP96" s="592" t="s">
        <v>623</v>
      </c>
      <c r="ALQ96" s="592" t="s">
        <v>623</v>
      </c>
      <c r="ALR96" s="592" t="s">
        <v>623</v>
      </c>
      <c r="ALS96" s="592" t="s">
        <v>623</v>
      </c>
      <c r="ALT96" s="592" t="s">
        <v>623</v>
      </c>
      <c r="ALU96" s="592" t="s">
        <v>623</v>
      </c>
      <c r="ALV96" s="592" t="s">
        <v>623</v>
      </c>
      <c r="ALW96" s="592" t="s">
        <v>623</v>
      </c>
      <c r="ALX96" s="592" t="s">
        <v>623</v>
      </c>
      <c r="ALY96" s="592" t="s">
        <v>623</v>
      </c>
      <c r="ALZ96" s="592" t="s">
        <v>623</v>
      </c>
      <c r="AMA96" s="592" t="s">
        <v>623</v>
      </c>
      <c r="AMB96" s="592" t="s">
        <v>623</v>
      </c>
      <c r="AMC96" s="592" t="s">
        <v>623</v>
      </c>
      <c r="AMD96" s="592" t="s">
        <v>623</v>
      </c>
      <c r="AME96" s="592" t="s">
        <v>623</v>
      </c>
      <c r="AMF96" s="592" t="s">
        <v>623</v>
      </c>
      <c r="AMG96" s="592" t="s">
        <v>623</v>
      </c>
      <c r="AMH96" s="592" t="s">
        <v>623</v>
      </c>
      <c r="AMI96" s="592" t="s">
        <v>623</v>
      </c>
      <c r="AMJ96" s="592" t="s">
        <v>623</v>
      </c>
      <c r="AMK96" s="592" t="s">
        <v>623</v>
      </c>
      <c r="AML96" s="592" t="s">
        <v>623</v>
      </c>
      <c r="AMM96" s="592" t="s">
        <v>623</v>
      </c>
      <c r="AMN96" s="592" t="s">
        <v>623</v>
      </c>
      <c r="AMO96" s="592" t="s">
        <v>623</v>
      </c>
      <c r="AMP96" s="592" t="s">
        <v>623</v>
      </c>
      <c r="AMQ96" s="592" t="s">
        <v>623</v>
      </c>
      <c r="AMR96" s="592" t="s">
        <v>623</v>
      </c>
      <c r="AMS96" s="592" t="s">
        <v>623</v>
      </c>
      <c r="AMT96" s="592" t="s">
        <v>623</v>
      </c>
      <c r="AMU96" s="592" t="s">
        <v>623</v>
      </c>
      <c r="AMV96" s="592" t="s">
        <v>623</v>
      </c>
      <c r="AMW96" s="592" t="s">
        <v>623</v>
      </c>
      <c r="AMX96" s="592" t="s">
        <v>623</v>
      </c>
      <c r="AMY96" s="592" t="s">
        <v>623</v>
      </c>
      <c r="AMZ96" s="592" t="s">
        <v>623</v>
      </c>
      <c r="ANA96" s="592" t="s">
        <v>623</v>
      </c>
      <c r="ANB96" s="592" t="s">
        <v>623</v>
      </c>
      <c r="ANC96" s="592" t="s">
        <v>623</v>
      </c>
      <c r="AND96" s="592" t="s">
        <v>623</v>
      </c>
      <c r="ANE96" s="592" t="s">
        <v>623</v>
      </c>
      <c r="ANF96" s="592" t="s">
        <v>623</v>
      </c>
      <c r="ANG96" s="592" t="s">
        <v>623</v>
      </c>
      <c r="ANH96" s="592" t="s">
        <v>623</v>
      </c>
      <c r="ANI96" s="592" t="s">
        <v>623</v>
      </c>
      <c r="ANJ96" s="592" t="s">
        <v>623</v>
      </c>
      <c r="ANK96" s="592" t="s">
        <v>623</v>
      </c>
      <c r="ANL96" s="592" t="s">
        <v>623</v>
      </c>
      <c r="ANM96" s="592" t="s">
        <v>623</v>
      </c>
      <c r="ANN96" s="592" t="s">
        <v>623</v>
      </c>
      <c r="ANO96" s="592" t="s">
        <v>623</v>
      </c>
      <c r="ANP96" s="592" t="s">
        <v>623</v>
      </c>
      <c r="ANQ96" s="592" t="s">
        <v>623</v>
      </c>
      <c r="ANR96" s="592" t="s">
        <v>623</v>
      </c>
      <c r="ANS96" s="592" t="s">
        <v>623</v>
      </c>
      <c r="ANT96" s="592" t="s">
        <v>623</v>
      </c>
      <c r="ANU96" s="592" t="s">
        <v>623</v>
      </c>
      <c r="ANV96" s="592" t="s">
        <v>623</v>
      </c>
      <c r="ANW96" s="592" t="s">
        <v>623</v>
      </c>
      <c r="ANX96" s="592" t="s">
        <v>623</v>
      </c>
      <c r="ANY96" s="592" t="s">
        <v>623</v>
      </c>
      <c r="ANZ96" s="592" t="s">
        <v>623</v>
      </c>
      <c r="AOA96" s="592" t="s">
        <v>623</v>
      </c>
      <c r="AOB96" s="592" t="s">
        <v>623</v>
      </c>
      <c r="AOC96" s="592" t="s">
        <v>623</v>
      </c>
      <c r="AOD96" s="592" t="s">
        <v>623</v>
      </c>
      <c r="AOE96" s="592" t="s">
        <v>623</v>
      </c>
      <c r="AOF96" s="592" t="s">
        <v>623</v>
      </c>
      <c r="AOG96" s="592" t="s">
        <v>623</v>
      </c>
      <c r="AOH96" s="592" t="s">
        <v>623</v>
      </c>
      <c r="AOI96" s="592" t="s">
        <v>623</v>
      </c>
      <c r="AOJ96" s="592" t="s">
        <v>623</v>
      </c>
      <c r="AOK96" s="592" t="s">
        <v>623</v>
      </c>
      <c r="AOL96" s="592" t="s">
        <v>623</v>
      </c>
      <c r="AOM96" s="592" t="s">
        <v>623</v>
      </c>
      <c r="AON96" s="592" t="s">
        <v>623</v>
      </c>
      <c r="AOO96" s="592" t="s">
        <v>623</v>
      </c>
      <c r="AOP96" s="592" t="s">
        <v>623</v>
      </c>
      <c r="AOQ96" s="592" t="s">
        <v>623</v>
      </c>
      <c r="AOR96" s="592" t="s">
        <v>623</v>
      </c>
      <c r="AOS96" s="592" t="s">
        <v>623</v>
      </c>
      <c r="AOT96" s="592" t="s">
        <v>623</v>
      </c>
      <c r="AOU96" s="592" t="s">
        <v>623</v>
      </c>
      <c r="AOV96" s="592" t="s">
        <v>623</v>
      </c>
      <c r="AOW96" s="592" t="s">
        <v>623</v>
      </c>
      <c r="AOX96" s="592" t="s">
        <v>623</v>
      </c>
      <c r="AOY96" s="592" t="s">
        <v>623</v>
      </c>
      <c r="AOZ96" s="592" t="s">
        <v>623</v>
      </c>
      <c r="APA96" s="592" t="s">
        <v>623</v>
      </c>
      <c r="APB96" s="592" t="s">
        <v>623</v>
      </c>
      <c r="APC96" s="592" t="s">
        <v>623</v>
      </c>
      <c r="APD96" s="592" t="s">
        <v>623</v>
      </c>
      <c r="APE96" s="592" t="s">
        <v>623</v>
      </c>
      <c r="APF96" s="592" t="s">
        <v>623</v>
      </c>
      <c r="APG96" s="592" t="s">
        <v>623</v>
      </c>
      <c r="APH96" s="592" t="s">
        <v>623</v>
      </c>
      <c r="API96" s="592" t="s">
        <v>623</v>
      </c>
      <c r="APJ96" s="592" t="s">
        <v>623</v>
      </c>
      <c r="APK96" s="592" t="s">
        <v>623</v>
      </c>
      <c r="APL96" s="592" t="s">
        <v>623</v>
      </c>
      <c r="APM96" s="592" t="s">
        <v>623</v>
      </c>
      <c r="APN96" s="592" t="s">
        <v>623</v>
      </c>
      <c r="APO96" s="592" t="s">
        <v>623</v>
      </c>
      <c r="APP96" s="592" t="s">
        <v>623</v>
      </c>
      <c r="APQ96" s="592" t="s">
        <v>623</v>
      </c>
      <c r="APR96" s="592" t="s">
        <v>623</v>
      </c>
      <c r="APS96" s="592" t="s">
        <v>623</v>
      </c>
      <c r="APT96" s="592" t="s">
        <v>623</v>
      </c>
      <c r="APU96" s="592" t="s">
        <v>623</v>
      </c>
      <c r="APV96" s="592" t="s">
        <v>623</v>
      </c>
      <c r="APW96" s="592" t="s">
        <v>623</v>
      </c>
      <c r="APX96" s="592" t="s">
        <v>623</v>
      </c>
      <c r="APY96" s="592" t="s">
        <v>623</v>
      </c>
      <c r="APZ96" s="592" t="s">
        <v>623</v>
      </c>
      <c r="AQA96" s="592" t="s">
        <v>623</v>
      </c>
      <c r="AQB96" s="592" t="s">
        <v>623</v>
      </c>
      <c r="AQC96" s="592" t="s">
        <v>623</v>
      </c>
      <c r="AQD96" s="592" t="s">
        <v>623</v>
      </c>
      <c r="AQE96" s="592" t="s">
        <v>623</v>
      </c>
      <c r="AQF96" s="592" t="s">
        <v>623</v>
      </c>
      <c r="AQG96" s="592" t="s">
        <v>623</v>
      </c>
      <c r="AQH96" s="592" t="s">
        <v>623</v>
      </c>
      <c r="AQI96" s="592" t="s">
        <v>623</v>
      </c>
      <c r="AQJ96" s="592" t="s">
        <v>623</v>
      </c>
      <c r="AQK96" s="592" t="s">
        <v>623</v>
      </c>
      <c r="AQL96" s="592" t="s">
        <v>623</v>
      </c>
      <c r="AQM96" s="592" t="s">
        <v>623</v>
      </c>
      <c r="AQN96" s="592" t="s">
        <v>623</v>
      </c>
      <c r="AQO96" s="592" t="s">
        <v>623</v>
      </c>
      <c r="AQP96" s="592" t="s">
        <v>623</v>
      </c>
      <c r="AQQ96" s="592" t="s">
        <v>623</v>
      </c>
      <c r="AQR96" s="592" t="s">
        <v>623</v>
      </c>
      <c r="AQS96" s="592" t="s">
        <v>623</v>
      </c>
      <c r="AQT96" s="592" t="s">
        <v>623</v>
      </c>
      <c r="AQU96" s="592" t="s">
        <v>623</v>
      </c>
      <c r="AQV96" s="592" t="s">
        <v>623</v>
      </c>
      <c r="AQW96" s="592" t="s">
        <v>623</v>
      </c>
      <c r="AQX96" s="592" t="s">
        <v>623</v>
      </c>
      <c r="AQY96" s="592" t="s">
        <v>623</v>
      </c>
      <c r="AQZ96" s="592" t="s">
        <v>623</v>
      </c>
      <c r="ARA96" s="592" t="s">
        <v>623</v>
      </c>
      <c r="ARB96" s="592" t="s">
        <v>623</v>
      </c>
      <c r="ARC96" s="592" t="s">
        <v>623</v>
      </c>
      <c r="ARD96" s="592" t="s">
        <v>623</v>
      </c>
      <c r="ARE96" s="592" t="s">
        <v>623</v>
      </c>
      <c r="ARF96" s="592" t="s">
        <v>623</v>
      </c>
      <c r="ARG96" s="592" t="s">
        <v>623</v>
      </c>
      <c r="ARH96" s="592" t="s">
        <v>623</v>
      </c>
      <c r="ARI96" s="592" t="s">
        <v>623</v>
      </c>
      <c r="ARJ96" s="592" t="s">
        <v>623</v>
      </c>
      <c r="ARK96" s="592" t="s">
        <v>623</v>
      </c>
      <c r="ARL96" s="592" t="s">
        <v>623</v>
      </c>
      <c r="ARM96" s="592" t="s">
        <v>623</v>
      </c>
      <c r="ARN96" s="592" t="s">
        <v>623</v>
      </c>
      <c r="ARO96" s="592" t="s">
        <v>623</v>
      </c>
      <c r="ARP96" s="592" t="s">
        <v>623</v>
      </c>
      <c r="ARQ96" s="592" t="s">
        <v>623</v>
      </c>
      <c r="ARR96" s="592" t="s">
        <v>623</v>
      </c>
      <c r="ARS96" s="592" t="s">
        <v>623</v>
      </c>
      <c r="ART96" s="592" t="s">
        <v>623</v>
      </c>
      <c r="ARU96" s="592" t="s">
        <v>623</v>
      </c>
      <c r="ARV96" s="592" t="s">
        <v>623</v>
      </c>
      <c r="ARW96" s="592" t="s">
        <v>623</v>
      </c>
      <c r="ARX96" s="592" t="s">
        <v>623</v>
      </c>
      <c r="ARY96" s="592" t="s">
        <v>623</v>
      </c>
      <c r="ARZ96" s="592" t="s">
        <v>623</v>
      </c>
      <c r="ASA96" s="592" t="s">
        <v>623</v>
      </c>
      <c r="ASB96" s="592" t="s">
        <v>623</v>
      </c>
      <c r="ASC96" s="592" t="s">
        <v>623</v>
      </c>
      <c r="ASD96" s="592" t="s">
        <v>623</v>
      </c>
      <c r="ASE96" s="592" t="s">
        <v>623</v>
      </c>
      <c r="ASF96" s="592" t="s">
        <v>623</v>
      </c>
      <c r="ASG96" s="592" t="s">
        <v>623</v>
      </c>
      <c r="ASH96" s="592" t="s">
        <v>623</v>
      </c>
      <c r="ASI96" s="592" t="s">
        <v>623</v>
      </c>
      <c r="ASJ96" s="592" t="s">
        <v>623</v>
      </c>
      <c r="ASK96" s="592" t="s">
        <v>623</v>
      </c>
      <c r="ASL96" s="592" t="s">
        <v>623</v>
      </c>
      <c r="ASM96" s="592" t="s">
        <v>623</v>
      </c>
      <c r="ASN96" s="592" t="s">
        <v>623</v>
      </c>
      <c r="ASO96" s="592" t="s">
        <v>623</v>
      </c>
      <c r="ASP96" s="592" t="s">
        <v>623</v>
      </c>
      <c r="ASQ96" s="592" t="s">
        <v>623</v>
      </c>
      <c r="ASR96" s="592" t="s">
        <v>623</v>
      </c>
      <c r="ASS96" s="592" t="s">
        <v>623</v>
      </c>
      <c r="AST96" s="592" t="s">
        <v>623</v>
      </c>
      <c r="ASU96" s="592" t="s">
        <v>623</v>
      </c>
      <c r="ASV96" s="592" t="s">
        <v>623</v>
      </c>
      <c r="ASW96" s="592" t="s">
        <v>623</v>
      </c>
      <c r="ASX96" s="592" t="s">
        <v>623</v>
      </c>
      <c r="ASY96" s="592" t="s">
        <v>623</v>
      </c>
      <c r="ASZ96" s="592" t="s">
        <v>623</v>
      </c>
      <c r="ATA96" s="592" t="s">
        <v>623</v>
      </c>
      <c r="ATB96" s="592" t="s">
        <v>623</v>
      </c>
      <c r="ATC96" s="592" t="s">
        <v>623</v>
      </c>
      <c r="ATD96" s="592" t="s">
        <v>623</v>
      </c>
      <c r="ATE96" s="592" t="s">
        <v>623</v>
      </c>
      <c r="ATF96" s="592" t="s">
        <v>623</v>
      </c>
      <c r="ATG96" s="592" t="s">
        <v>623</v>
      </c>
      <c r="ATH96" s="592" t="s">
        <v>623</v>
      </c>
      <c r="ATI96" s="592" t="s">
        <v>623</v>
      </c>
      <c r="ATJ96" s="592" t="s">
        <v>623</v>
      </c>
      <c r="ATK96" s="592" t="s">
        <v>623</v>
      </c>
      <c r="ATL96" s="592" t="s">
        <v>623</v>
      </c>
      <c r="ATM96" s="592" t="s">
        <v>623</v>
      </c>
      <c r="ATN96" s="592" t="s">
        <v>623</v>
      </c>
      <c r="ATO96" s="592" t="s">
        <v>623</v>
      </c>
      <c r="ATP96" s="592" t="s">
        <v>623</v>
      </c>
      <c r="ATQ96" s="592" t="s">
        <v>623</v>
      </c>
      <c r="ATR96" s="592" t="s">
        <v>623</v>
      </c>
      <c r="ATS96" s="592" t="s">
        <v>623</v>
      </c>
      <c r="ATT96" s="592" t="s">
        <v>623</v>
      </c>
      <c r="ATU96" s="592" t="s">
        <v>623</v>
      </c>
      <c r="ATV96" s="592" t="s">
        <v>623</v>
      </c>
      <c r="ATW96" s="592" t="s">
        <v>623</v>
      </c>
      <c r="ATX96" s="592" t="s">
        <v>623</v>
      </c>
      <c r="ATY96" s="592" t="s">
        <v>623</v>
      </c>
      <c r="ATZ96" s="592" t="s">
        <v>623</v>
      </c>
      <c r="AUA96" s="592" t="s">
        <v>623</v>
      </c>
      <c r="AUB96" s="592" t="s">
        <v>623</v>
      </c>
      <c r="AUC96" s="592" t="s">
        <v>623</v>
      </c>
      <c r="AUD96" s="592" t="s">
        <v>623</v>
      </c>
      <c r="AUE96" s="592" t="s">
        <v>623</v>
      </c>
      <c r="AUF96" s="592" t="s">
        <v>623</v>
      </c>
      <c r="AUG96" s="592" t="s">
        <v>623</v>
      </c>
      <c r="AUH96" s="592" t="s">
        <v>623</v>
      </c>
      <c r="AUI96" s="592" t="s">
        <v>623</v>
      </c>
      <c r="AUJ96" s="592" t="s">
        <v>623</v>
      </c>
      <c r="AUK96" s="592" t="s">
        <v>623</v>
      </c>
      <c r="AUL96" s="592" t="s">
        <v>623</v>
      </c>
      <c r="AUM96" s="592" t="s">
        <v>623</v>
      </c>
      <c r="AUN96" s="592" t="s">
        <v>623</v>
      </c>
      <c r="AUO96" s="592" t="s">
        <v>623</v>
      </c>
      <c r="AUP96" s="592" t="s">
        <v>623</v>
      </c>
      <c r="AUQ96" s="592" t="s">
        <v>623</v>
      </c>
      <c r="AUR96" s="592" t="s">
        <v>623</v>
      </c>
      <c r="AUS96" s="592" t="s">
        <v>623</v>
      </c>
      <c r="AUT96" s="592" t="s">
        <v>623</v>
      </c>
      <c r="AUU96" s="592" t="s">
        <v>623</v>
      </c>
      <c r="AUV96" s="592" t="s">
        <v>623</v>
      </c>
      <c r="AUW96" s="592" t="s">
        <v>623</v>
      </c>
      <c r="AUX96" s="592" t="s">
        <v>623</v>
      </c>
      <c r="AUY96" s="592" t="s">
        <v>623</v>
      </c>
      <c r="AUZ96" s="592" t="s">
        <v>623</v>
      </c>
      <c r="AVA96" s="592" t="s">
        <v>623</v>
      </c>
      <c r="AVB96" s="592" t="s">
        <v>623</v>
      </c>
      <c r="AVC96" s="592" t="s">
        <v>623</v>
      </c>
      <c r="AVD96" s="592" t="s">
        <v>623</v>
      </c>
      <c r="AVE96" s="592" t="s">
        <v>623</v>
      </c>
      <c r="AVF96" s="592" t="s">
        <v>623</v>
      </c>
      <c r="AVG96" s="592" t="s">
        <v>623</v>
      </c>
      <c r="AVH96" s="592" t="s">
        <v>623</v>
      </c>
      <c r="AVI96" s="592" t="s">
        <v>623</v>
      </c>
      <c r="AVJ96" s="592" t="s">
        <v>623</v>
      </c>
      <c r="AVK96" s="592" t="s">
        <v>623</v>
      </c>
      <c r="AVL96" s="592" t="s">
        <v>623</v>
      </c>
      <c r="AVM96" s="592" t="s">
        <v>623</v>
      </c>
      <c r="AVN96" s="592" t="s">
        <v>623</v>
      </c>
      <c r="AVO96" s="592" t="s">
        <v>623</v>
      </c>
      <c r="AVP96" s="592" t="s">
        <v>623</v>
      </c>
      <c r="AVQ96" s="592" t="s">
        <v>623</v>
      </c>
      <c r="AVR96" s="592" t="s">
        <v>623</v>
      </c>
      <c r="AVS96" s="592" t="s">
        <v>623</v>
      </c>
      <c r="AVT96" s="592" t="s">
        <v>623</v>
      </c>
      <c r="AVU96" s="592" t="s">
        <v>623</v>
      </c>
      <c r="AVV96" s="592" t="s">
        <v>623</v>
      </c>
      <c r="AVW96" s="592" t="s">
        <v>623</v>
      </c>
      <c r="AVX96" s="592" t="s">
        <v>623</v>
      </c>
      <c r="AVY96" s="592" t="s">
        <v>623</v>
      </c>
      <c r="AVZ96" s="592" t="s">
        <v>623</v>
      </c>
      <c r="AWA96" s="592" t="s">
        <v>623</v>
      </c>
      <c r="AWB96" s="592" t="s">
        <v>623</v>
      </c>
      <c r="AWC96" s="592" t="s">
        <v>623</v>
      </c>
      <c r="AWD96" s="592" t="s">
        <v>623</v>
      </c>
      <c r="AWE96" s="592" t="s">
        <v>623</v>
      </c>
      <c r="AWF96" s="592" t="s">
        <v>623</v>
      </c>
      <c r="AWG96" s="592" t="s">
        <v>623</v>
      </c>
      <c r="AWH96" s="592" t="s">
        <v>623</v>
      </c>
      <c r="AWI96" s="592" t="s">
        <v>623</v>
      </c>
      <c r="AWJ96" s="592" t="s">
        <v>623</v>
      </c>
      <c r="AWK96" s="592" t="s">
        <v>623</v>
      </c>
      <c r="AWL96" s="592" t="s">
        <v>623</v>
      </c>
      <c r="AWM96" s="592" t="s">
        <v>623</v>
      </c>
      <c r="AWN96" s="592" t="s">
        <v>623</v>
      </c>
      <c r="AWO96" s="592" t="s">
        <v>623</v>
      </c>
      <c r="AWP96" s="592" t="s">
        <v>623</v>
      </c>
      <c r="AWQ96" s="592" t="s">
        <v>623</v>
      </c>
      <c r="AWR96" s="592" t="s">
        <v>623</v>
      </c>
      <c r="AWS96" s="592" t="s">
        <v>623</v>
      </c>
      <c r="AWT96" s="592" t="s">
        <v>623</v>
      </c>
      <c r="AWU96" s="592" t="s">
        <v>623</v>
      </c>
      <c r="AWV96" s="592" t="s">
        <v>623</v>
      </c>
      <c r="AWW96" s="592" t="s">
        <v>623</v>
      </c>
      <c r="AWX96" s="592" t="s">
        <v>623</v>
      </c>
      <c r="AWY96" s="592" t="s">
        <v>623</v>
      </c>
      <c r="AWZ96" s="592" t="s">
        <v>623</v>
      </c>
      <c r="AXA96" s="592" t="s">
        <v>623</v>
      </c>
      <c r="AXB96" s="592" t="s">
        <v>623</v>
      </c>
      <c r="AXC96" s="592" t="s">
        <v>623</v>
      </c>
      <c r="AXD96" s="592" t="s">
        <v>623</v>
      </c>
      <c r="AXE96" s="592" t="s">
        <v>623</v>
      </c>
      <c r="AXF96" s="592" t="s">
        <v>623</v>
      </c>
      <c r="AXG96" s="592" t="s">
        <v>623</v>
      </c>
      <c r="AXH96" s="592" t="s">
        <v>623</v>
      </c>
      <c r="AXI96" s="592" t="s">
        <v>623</v>
      </c>
      <c r="AXJ96" s="592" t="s">
        <v>623</v>
      </c>
      <c r="AXK96" s="592" t="s">
        <v>623</v>
      </c>
      <c r="AXL96" s="592" t="s">
        <v>623</v>
      </c>
      <c r="AXM96" s="592" t="s">
        <v>623</v>
      </c>
      <c r="AXN96" s="592" t="s">
        <v>623</v>
      </c>
      <c r="AXO96" s="592" t="s">
        <v>623</v>
      </c>
      <c r="AXP96" s="592" t="s">
        <v>623</v>
      </c>
      <c r="AXQ96" s="592" t="s">
        <v>623</v>
      </c>
      <c r="AXR96" s="592" t="s">
        <v>623</v>
      </c>
      <c r="AXS96" s="592" t="s">
        <v>623</v>
      </c>
      <c r="AXT96" s="592" t="s">
        <v>623</v>
      </c>
      <c r="AXU96" s="592" t="s">
        <v>623</v>
      </c>
      <c r="AXV96" s="592" t="s">
        <v>623</v>
      </c>
      <c r="AXW96" s="592" t="s">
        <v>623</v>
      </c>
      <c r="AXX96" s="592" t="s">
        <v>623</v>
      </c>
      <c r="AXY96" s="592" t="s">
        <v>623</v>
      </c>
      <c r="AXZ96" s="592" t="s">
        <v>623</v>
      </c>
      <c r="AYA96" s="592" t="s">
        <v>623</v>
      </c>
      <c r="AYB96" s="592" t="s">
        <v>623</v>
      </c>
      <c r="AYC96" s="592" t="s">
        <v>623</v>
      </c>
      <c r="AYD96" s="592" t="s">
        <v>623</v>
      </c>
      <c r="AYE96" s="592" t="s">
        <v>623</v>
      </c>
      <c r="AYF96" s="592" t="s">
        <v>623</v>
      </c>
      <c r="AYG96" s="592" t="s">
        <v>623</v>
      </c>
      <c r="AYH96" s="592" t="s">
        <v>623</v>
      </c>
      <c r="AYI96" s="592" t="s">
        <v>623</v>
      </c>
      <c r="AYJ96" s="592" t="s">
        <v>623</v>
      </c>
      <c r="AYK96" s="592" t="s">
        <v>623</v>
      </c>
      <c r="AYL96" s="592" t="s">
        <v>623</v>
      </c>
      <c r="AYM96" s="592" t="s">
        <v>623</v>
      </c>
      <c r="AYN96" s="592" t="s">
        <v>623</v>
      </c>
      <c r="AYO96" s="592" t="s">
        <v>623</v>
      </c>
      <c r="AYP96" s="592" t="s">
        <v>623</v>
      </c>
      <c r="AYQ96" s="592" t="s">
        <v>623</v>
      </c>
      <c r="AYR96" s="592" t="s">
        <v>623</v>
      </c>
      <c r="AYS96" s="592" t="s">
        <v>623</v>
      </c>
      <c r="AYT96" s="592" t="s">
        <v>623</v>
      </c>
      <c r="AYU96" s="592" t="s">
        <v>623</v>
      </c>
      <c r="AYV96" s="592" t="s">
        <v>623</v>
      </c>
      <c r="AYW96" s="592" t="s">
        <v>623</v>
      </c>
      <c r="AYX96" s="592" t="s">
        <v>623</v>
      </c>
      <c r="AYY96" s="592" t="s">
        <v>623</v>
      </c>
      <c r="AYZ96" s="592" t="s">
        <v>623</v>
      </c>
      <c r="AZA96" s="592" t="s">
        <v>623</v>
      </c>
      <c r="AZB96" s="592" t="s">
        <v>623</v>
      </c>
      <c r="AZC96" s="592" t="s">
        <v>623</v>
      </c>
      <c r="AZD96" s="592" t="s">
        <v>623</v>
      </c>
      <c r="AZE96" s="592" t="s">
        <v>623</v>
      </c>
      <c r="AZF96" s="592" t="s">
        <v>623</v>
      </c>
      <c r="AZG96" s="592" t="s">
        <v>623</v>
      </c>
      <c r="AZH96" s="592" t="s">
        <v>623</v>
      </c>
      <c r="AZI96" s="592" t="s">
        <v>623</v>
      </c>
      <c r="AZJ96" s="592" t="s">
        <v>623</v>
      </c>
      <c r="AZK96" s="592" t="s">
        <v>623</v>
      </c>
      <c r="AZL96" s="592" t="s">
        <v>623</v>
      </c>
      <c r="AZM96" s="592" t="s">
        <v>623</v>
      </c>
      <c r="AZN96" s="592" t="s">
        <v>623</v>
      </c>
      <c r="AZO96" s="592" t="s">
        <v>623</v>
      </c>
      <c r="AZP96" s="592" t="s">
        <v>623</v>
      </c>
      <c r="AZQ96" s="592" t="s">
        <v>623</v>
      </c>
      <c r="AZR96" s="592" t="s">
        <v>623</v>
      </c>
      <c r="AZS96" s="592" t="s">
        <v>623</v>
      </c>
      <c r="AZT96" s="592" t="s">
        <v>623</v>
      </c>
      <c r="AZU96" s="592" t="s">
        <v>623</v>
      </c>
      <c r="AZV96" s="592" t="s">
        <v>623</v>
      </c>
      <c r="AZW96" s="592" t="s">
        <v>623</v>
      </c>
      <c r="AZX96" s="592" t="s">
        <v>623</v>
      </c>
      <c r="AZY96" s="592" t="s">
        <v>623</v>
      </c>
      <c r="AZZ96" s="592" t="s">
        <v>623</v>
      </c>
      <c r="BAA96" s="592" t="s">
        <v>623</v>
      </c>
      <c r="BAB96" s="592" t="s">
        <v>623</v>
      </c>
      <c r="BAC96" s="592" t="s">
        <v>623</v>
      </c>
      <c r="BAD96" s="592" t="s">
        <v>623</v>
      </c>
      <c r="BAE96" s="592" t="s">
        <v>623</v>
      </c>
      <c r="BAF96" s="592" t="s">
        <v>623</v>
      </c>
      <c r="BAG96" s="592" t="s">
        <v>623</v>
      </c>
      <c r="BAH96" s="592" t="s">
        <v>623</v>
      </c>
      <c r="BAI96" s="592" t="s">
        <v>623</v>
      </c>
      <c r="BAJ96" s="592" t="s">
        <v>623</v>
      </c>
      <c r="BAK96" s="592" t="s">
        <v>623</v>
      </c>
      <c r="BAL96" s="592" t="s">
        <v>623</v>
      </c>
      <c r="BAM96" s="592" t="s">
        <v>623</v>
      </c>
      <c r="BAN96" s="592" t="s">
        <v>623</v>
      </c>
      <c r="BAO96" s="592" t="s">
        <v>623</v>
      </c>
      <c r="BAP96" s="592" t="s">
        <v>623</v>
      </c>
      <c r="BAQ96" s="592" t="s">
        <v>623</v>
      </c>
      <c r="BAR96" s="592" t="s">
        <v>623</v>
      </c>
      <c r="BAS96" s="592" t="s">
        <v>623</v>
      </c>
      <c r="BAT96" s="592" t="s">
        <v>623</v>
      </c>
      <c r="BAU96" s="592" t="s">
        <v>623</v>
      </c>
      <c r="BAV96" s="592" t="s">
        <v>623</v>
      </c>
      <c r="BAW96" s="592" t="s">
        <v>623</v>
      </c>
      <c r="BAX96" s="592" t="s">
        <v>623</v>
      </c>
      <c r="BAY96" s="592" t="s">
        <v>623</v>
      </c>
      <c r="BAZ96" s="592" t="s">
        <v>623</v>
      </c>
      <c r="BBA96" s="592" t="s">
        <v>623</v>
      </c>
      <c r="BBB96" s="592" t="s">
        <v>623</v>
      </c>
      <c r="BBC96" s="592" t="s">
        <v>623</v>
      </c>
      <c r="BBD96" s="592" t="s">
        <v>623</v>
      </c>
      <c r="BBE96" s="592" t="s">
        <v>623</v>
      </c>
      <c r="BBF96" s="592" t="s">
        <v>623</v>
      </c>
      <c r="BBG96" s="592" t="s">
        <v>623</v>
      </c>
      <c r="BBH96" s="592" t="s">
        <v>623</v>
      </c>
      <c r="BBI96" s="592" t="s">
        <v>623</v>
      </c>
      <c r="BBJ96" s="592" t="s">
        <v>623</v>
      </c>
      <c r="BBK96" s="592" t="s">
        <v>623</v>
      </c>
      <c r="BBL96" s="592" t="s">
        <v>623</v>
      </c>
      <c r="BBM96" s="592" t="s">
        <v>623</v>
      </c>
      <c r="BBN96" s="592" t="s">
        <v>623</v>
      </c>
      <c r="BBO96" s="592" t="s">
        <v>623</v>
      </c>
      <c r="BBP96" s="592" t="s">
        <v>623</v>
      </c>
      <c r="BBQ96" s="592" t="s">
        <v>623</v>
      </c>
      <c r="BBR96" s="592" t="s">
        <v>623</v>
      </c>
      <c r="BBS96" s="592" t="s">
        <v>623</v>
      </c>
      <c r="BBT96" s="592" t="s">
        <v>623</v>
      </c>
      <c r="BBU96" s="592" t="s">
        <v>623</v>
      </c>
      <c r="BBV96" s="592" t="s">
        <v>623</v>
      </c>
      <c r="BBW96" s="592" t="s">
        <v>623</v>
      </c>
      <c r="BBX96" s="592" t="s">
        <v>623</v>
      </c>
      <c r="BBY96" s="592" t="s">
        <v>623</v>
      </c>
      <c r="BBZ96" s="592" t="s">
        <v>623</v>
      </c>
      <c r="BCA96" s="592" t="s">
        <v>623</v>
      </c>
      <c r="BCB96" s="592" t="s">
        <v>623</v>
      </c>
      <c r="BCC96" s="592" t="s">
        <v>623</v>
      </c>
      <c r="BCD96" s="592" t="s">
        <v>623</v>
      </c>
      <c r="BCE96" s="592" t="s">
        <v>623</v>
      </c>
      <c r="BCF96" s="592" t="s">
        <v>623</v>
      </c>
      <c r="BCG96" s="592" t="s">
        <v>623</v>
      </c>
      <c r="BCH96" s="592" t="s">
        <v>623</v>
      </c>
      <c r="BCI96" s="592" t="s">
        <v>623</v>
      </c>
      <c r="BCJ96" s="592" t="s">
        <v>623</v>
      </c>
      <c r="BCK96" s="592" t="s">
        <v>623</v>
      </c>
      <c r="BCL96" s="592" t="s">
        <v>623</v>
      </c>
      <c r="BCM96" s="592" t="s">
        <v>623</v>
      </c>
      <c r="BCN96" s="592" t="s">
        <v>623</v>
      </c>
      <c r="BCO96" s="592" t="s">
        <v>623</v>
      </c>
      <c r="BCP96" s="592" t="s">
        <v>623</v>
      </c>
      <c r="BCQ96" s="592" t="s">
        <v>623</v>
      </c>
      <c r="BCR96" s="592" t="s">
        <v>623</v>
      </c>
      <c r="BCS96" s="592" t="s">
        <v>623</v>
      </c>
      <c r="BCT96" s="592" t="s">
        <v>623</v>
      </c>
      <c r="BCU96" s="592" t="s">
        <v>623</v>
      </c>
      <c r="BCV96" s="592" t="s">
        <v>623</v>
      </c>
      <c r="BCW96" s="592" t="s">
        <v>623</v>
      </c>
      <c r="BCX96" s="592" t="s">
        <v>623</v>
      </c>
      <c r="BCY96" s="592" t="s">
        <v>623</v>
      </c>
      <c r="BCZ96" s="592" t="s">
        <v>623</v>
      </c>
      <c r="BDA96" s="592" t="s">
        <v>623</v>
      </c>
      <c r="BDB96" s="592" t="s">
        <v>623</v>
      </c>
      <c r="BDC96" s="592" t="s">
        <v>623</v>
      </c>
      <c r="BDD96" s="592" t="s">
        <v>623</v>
      </c>
      <c r="BDE96" s="592" t="s">
        <v>623</v>
      </c>
      <c r="BDF96" s="592" t="s">
        <v>623</v>
      </c>
      <c r="BDG96" s="592" t="s">
        <v>623</v>
      </c>
      <c r="BDH96" s="592" t="s">
        <v>623</v>
      </c>
      <c r="BDI96" s="592" t="s">
        <v>623</v>
      </c>
      <c r="BDJ96" s="592" t="s">
        <v>623</v>
      </c>
      <c r="BDK96" s="592" t="s">
        <v>623</v>
      </c>
      <c r="BDL96" s="592" t="s">
        <v>623</v>
      </c>
      <c r="BDM96" s="592" t="s">
        <v>623</v>
      </c>
      <c r="BDN96" s="592" t="s">
        <v>623</v>
      </c>
      <c r="BDO96" s="592" t="s">
        <v>623</v>
      </c>
      <c r="BDP96" s="592" t="s">
        <v>623</v>
      </c>
      <c r="BDQ96" s="592" t="s">
        <v>623</v>
      </c>
      <c r="BDR96" s="592" t="s">
        <v>623</v>
      </c>
      <c r="BDS96" s="592" t="s">
        <v>623</v>
      </c>
      <c r="BDT96" s="592" t="s">
        <v>623</v>
      </c>
      <c r="BDU96" s="592" t="s">
        <v>623</v>
      </c>
      <c r="BDV96" s="592" t="s">
        <v>623</v>
      </c>
      <c r="BDW96" s="592" t="s">
        <v>623</v>
      </c>
      <c r="BDX96" s="592" t="s">
        <v>623</v>
      </c>
      <c r="BDY96" s="592" t="s">
        <v>623</v>
      </c>
      <c r="BDZ96" s="592" t="s">
        <v>623</v>
      </c>
      <c r="BEA96" s="592" t="s">
        <v>623</v>
      </c>
      <c r="BEB96" s="592" t="s">
        <v>623</v>
      </c>
      <c r="BEC96" s="592" t="s">
        <v>623</v>
      </c>
      <c r="BED96" s="592" t="s">
        <v>623</v>
      </c>
      <c r="BEE96" s="592" t="s">
        <v>623</v>
      </c>
      <c r="BEF96" s="592" t="s">
        <v>623</v>
      </c>
      <c r="BEG96" s="592" t="s">
        <v>623</v>
      </c>
      <c r="BEH96" s="592" t="s">
        <v>623</v>
      </c>
      <c r="BEI96" s="592" t="s">
        <v>623</v>
      </c>
      <c r="BEJ96" s="592" t="s">
        <v>623</v>
      </c>
      <c r="BEK96" s="592" t="s">
        <v>623</v>
      </c>
      <c r="BEL96" s="592" t="s">
        <v>623</v>
      </c>
      <c r="BEM96" s="592" t="s">
        <v>623</v>
      </c>
      <c r="BEN96" s="592" t="s">
        <v>623</v>
      </c>
      <c r="BEO96" s="592" t="s">
        <v>623</v>
      </c>
      <c r="BEP96" s="592" t="s">
        <v>623</v>
      </c>
      <c r="BEQ96" s="592" t="s">
        <v>623</v>
      </c>
      <c r="BER96" s="592" t="s">
        <v>623</v>
      </c>
      <c r="BES96" s="592" t="s">
        <v>623</v>
      </c>
      <c r="BET96" s="592" t="s">
        <v>623</v>
      </c>
      <c r="BEU96" s="592" t="s">
        <v>623</v>
      </c>
      <c r="BEV96" s="592" t="s">
        <v>623</v>
      </c>
      <c r="BEW96" s="592" t="s">
        <v>623</v>
      </c>
      <c r="BEX96" s="592" t="s">
        <v>623</v>
      </c>
      <c r="BEY96" s="592" t="s">
        <v>623</v>
      </c>
      <c r="BEZ96" s="592" t="s">
        <v>623</v>
      </c>
      <c r="BFA96" s="592" t="s">
        <v>623</v>
      </c>
      <c r="BFB96" s="592" t="s">
        <v>623</v>
      </c>
      <c r="BFC96" s="592" t="s">
        <v>623</v>
      </c>
      <c r="BFD96" s="592" t="s">
        <v>623</v>
      </c>
      <c r="BFE96" s="592" t="s">
        <v>623</v>
      </c>
      <c r="BFF96" s="592" t="s">
        <v>623</v>
      </c>
      <c r="BFG96" s="592" t="s">
        <v>623</v>
      </c>
      <c r="BFH96" s="592" t="s">
        <v>623</v>
      </c>
      <c r="BFI96" s="592" t="s">
        <v>623</v>
      </c>
      <c r="BFJ96" s="592" t="s">
        <v>623</v>
      </c>
      <c r="BFK96" s="592" t="s">
        <v>623</v>
      </c>
      <c r="BFL96" s="592" t="s">
        <v>623</v>
      </c>
      <c r="BFM96" s="592" t="s">
        <v>623</v>
      </c>
      <c r="BFN96" s="592" t="s">
        <v>623</v>
      </c>
      <c r="BFO96" s="592" t="s">
        <v>623</v>
      </c>
      <c r="BFP96" s="592" t="s">
        <v>623</v>
      </c>
      <c r="BFQ96" s="592" t="s">
        <v>623</v>
      </c>
      <c r="BFR96" s="592" t="s">
        <v>623</v>
      </c>
      <c r="BFS96" s="592" t="s">
        <v>623</v>
      </c>
      <c r="BFT96" s="592" t="s">
        <v>623</v>
      </c>
      <c r="BFU96" s="592" t="s">
        <v>623</v>
      </c>
      <c r="BFV96" s="592" t="s">
        <v>623</v>
      </c>
      <c r="BFW96" s="592" t="s">
        <v>623</v>
      </c>
      <c r="BFX96" s="592" t="s">
        <v>623</v>
      </c>
      <c r="BFY96" s="592" t="s">
        <v>623</v>
      </c>
      <c r="BFZ96" s="592" t="s">
        <v>623</v>
      </c>
      <c r="BGA96" s="592" t="s">
        <v>623</v>
      </c>
      <c r="BGB96" s="592" t="s">
        <v>623</v>
      </c>
      <c r="BGC96" s="592" t="s">
        <v>623</v>
      </c>
      <c r="BGD96" s="592" t="s">
        <v>623</v>
      </c>
      <c r="BGE96" s="592" t="s">
        <v>623</v>
      </c>
      <c r="BGF96" s="592" t="s">
        <v>623</v>
      </c>
      <c r="BGG96" s="592" t="s">
        <v>623</v>
      </c>
      <c r="BGH96" s="592" t="s">
        <v>623</v>
      </c>
      <c r="BGI96" s="592" t="s">
        <v>623</v>
      </c>
      <c r="BGJ96" s="592" t="s">
        <v>623</v>
      </c>
      <c r="BGK96" s="592" t="s">
        <v>623</v>
      </c>
      <c r="BGL96" s="592" t="s">
        <v>623</v>
      </c>
      <c r="BGM96" s="592" t="s">
        <v>623</v>
      </c>
      <c r="BGN96" s="592" t="s">
        <v>623</v>
      </c>
      <c r="BGO96" s="592" t="s">
        <v>623</v>
      </c>
      <c r="BGP96" s="592" t="s">
        <v>623</v>
      </c>
      <c r="BGQ96" s="592" t="s">
        <v>623</v>
      </c>
      <c r="BGR96" s="592" t="s">
        <v>623</v>
      </c>
      <c r="BGS96" s="592" t="s">
        <v>623</v>
      </c>
      <c r="BGT96" s="592" t="s">
        <v>623</v>
      </c>
      <c r="BGU96" s="592" t="s">
        <v>623</v>
      </c>
      <c r="BGV96" s="592" t="s">
        <v>623</v>
      </c>
      <c r="BGW96" s="592" t="s">
        <v>623</v>
      </c>
      <c r="BGX96" s="592" t="s">
        <v>623</v>
      </c>
      <c r="BGY96" s="592" t="s">
        <v>623</v>
      </c>
      <c r="BGZ96" s="592" t="s">
        <v>623</v>
      </c>
      <c r="BHA96" s="592" t="s">
        <v>623</v>
      </c>
      <c r="BHB96" s="592" t="s">
        <v>623</v>
      </c>
      <c r="BHC96" s="592" t="s">
        <v>623</v>
      </c>
      <c r="BHD96" s="592" t="s">
        <v>623</v>
      </c>
      <c r="BHE96" s="592" t="s">
        <v>623</v>
      </c>
      <c r="BHF96" s="592" t="s">
        <v>623</v>
      </c>
      <c r="BHG96" s="592" t="s">
        <v>623</v>
      </c>
      <c r="BHH96" s="592" t="s">
        <v>623</v>
      </c>
      <c r="BHI96" s="592" t="s">
        <v>623</v>
      </c>
      <c r="BHJ96" s="592" t="s">
        <v>623</v>
      </c>
      <c r="BHK96" s="592" t="s">
        <v>623</v>
      </c>
      <c r="BHL96" s="592" t="s">
        <v>623</v>
      </c>
      <c r="BHM96" s="592" t="s">
        <v>623</v>
      </c>
      <c r="BHN96" s="592" t="s">
        <v>623</v>
      </c>
      <c r="BHO96" s="592" t="s">
        <v>623</v>
      </c>
      <c r="BHP96" s="592" t="s">
        <v>623</v>
      </c>
      <c r="BHQ96" s="592" t="s">
        <v>623</v>
      </c>
      <c r="BHR96" s="592" t="s">
        <v>623</v>
      </c>
      <c r="BHS96" s="592" t="s">
        <v>623</v>
      </c>
      <c r="BHT96" s="592" t="s">
        <v>623</v>
      </c>
      <c r="BHU96" s="592" t="s">
        <v>623</v>
      </c>
      <c r="BHV96" s="592" t="s">
        <v>623</v>
      </c>
      <c r="BHW96" s="592" t="s">
        <v>623</v>
      </c>
      <c r="BHX96" s="592" t="s">
        <v>623</v>
      </c>
      <c r="BHY96" s="592" t="s">
        <v>623</v>
      </c>
      <c r="BHZ96" s="592" t="s">
        <v>623</v>
      </c>
      <c r="BIA96" s="592" t="s">
        <v>623</v>
      </c>
      <c r="BIB96" s="592" t="s">
        <v>623</v>
      </c>
      <c r="BIC96" s="592" t="s">
        <v>623</v>
      </c>
      <c r="BID96" s="592" t="s">
        <v>623</v>
      </c>
      <c r="BIE96" s="592" t="s">
        <v>623</v>
      </c>
      <c r="BIF96" s="592" t="s">
        <v>623</v>
      </c>
      <c r="BIG96" s="592" t="s">
        <v>623</v>
      </c>
      <c r="BIH96" s="592" t="s">
        <v>623</v>
      </c>
      <c r="BII96" s="592" t="s">
        <v>623</v>
      </c>
      <c r="BIJ96" s="592" t="s">
        <v>623</v>
      </c>
      <c r="BIK96" s="592" t="s">
        <v>623</v>
      </c>
      <c r="BIL96" s="592" t="s">
        <v>623</v>
      </c>
      <c r="BIM96" s="592" t="s">
        <v>623</v>
      </c>
      <c r="BIN96" s="592" t="s">
        <v>623</v>
      </c>
      <c r="BIO96" s="592" t="s">
        <v>623</v>
      </c>
      <c r="BIP96" s="592" t="s">
        <v>623</v>
      </c>
      <c r="BIQ96" s="592" t="s">
        <v>623</v>
      </c>
      <c r="BIR96" s="592" t="s">
        <v>623</v>
      </c>
      <c r="BIS96" s="592" t="s">
        <v>623</v>
      </c>
      <c r="BIT96" s="592" t="s">
        <v>623</v>
      </c>
      <c r="BIU96" s="592" t="s">
        <v>623</v>
      </c>
      <c r="BIV96" s="592" t="s">
        <v>623</v>
      </c>
      <c r="BIW96" s="592" t="s">
        <v>623</v>
      </c>
      <c r="BIX96" s="592" t="s">
        <v>623</v>
      </c>
      <c r="BIY96" s="592" t="s">
        <v>623</v>
      </c>
      <c r="BIZ96" s="592" t="s">
        <v>623</v>
      </c>
      <c r="BJA96" s="592" t="s">
        <v>623</v>
      </c>
      <c r="BJB96" s="592" t="s">
        <v>623</v>
      </c>
      <c r="BJC96" s="592" t="s">
        <v>623</v>
      </c>
      <c r="BJD96" s="592" t="s">
        <v>623</v>
      </c>
      <c r="BJE96" s="592" t="s">
        <v>623</v>
      </c>
      <c r="BJF96" s="592" t="s">
        <v>623</v>
      </c>
      <c r="BJG96" s="592" t="s">
        <v>623</v>
      </c>
      <c r="BJH96" s="592" t="s">
        <v>623</v>
      </c>
      <c r="BJI96" s="592" t="s">
        <v>623</v>
      </c>
      <c r="BJJ96" s="592" t="s">
        <v>623</v>
      </c>
      <c r="BJK96" s="592" t="s">
        <v>623</v>
      </c>
      <c r="BJL96" s="592" t="s">
        <v>623</v>
      </c>
      <c r="BJM96" s="592" t="s">
        <v>623</v>
      </c>
      <c r="BJN96" s="592" t="s">
        <v>623</v>
      </c>
      <c r="BJO96" s="592" t="s">
        <v>623</v>
      </c>
      <c r="BJP96" s="592" t="s">
        <v>623</v>
      </c>
      <c r="BJQ96" s="592" t="s">
        <v>623</v>
      </c>
      <c r="BJR96" s="592" t="s">
        <v>623</v>
      </c>
      <c r="BJS96" s="592" t="s">
        <v>623</v>
      </c>
      <c r="BJT96" s="592" t="s">
        <v>623</v>
      </c>
      <c r="BJU96" s="592" t="s">
        <v>623</v>
      </c>
      <c r="BJV96" s="592" t="s">
        <v>623</v>
      </c>
      <c r="BJW96" s="592" t="s">
        <v>623</v>
      </c>
      <c r="BJX96" s="592" t="s">
        <v>623</v>
      </c>
      <c r="BJY96" s="592" t="s">
        <v>623</v>
      </c>
      <c r="BJZ96" s="592" t="s">
        <v>623</v>
      </c>
      <c r="BKA96" s="592" t="s">
        <v>623</v>
      </c>
      <c r="BKB96" s="592" t="s">
        <v>623</v>
      </c>
      <c r="BKC96" s="592" t="s">
        <v>623</v>
      </c>
      <c r="BKD96" s="592" t="s">
        <v>623</v>
      </c>
      <c r="BKE96" s="592" t="s">
        <v>623</v>
      </c>
      <c r="BKF96" s="592" t="s">
        <v>623</v>
      </c>
      <c r="BKG96" s="592" t="s">
        <v>623</v>
      </c>
      <c r="BKH96" s="592" t="s">
        <v>623</v>
      </c>
      <c r="BKI96" s="592" t="s">
        <v>623</v>
      </c>
      <c r="BKJ96" s="592" t="s">
        <v>623</v>
      </c>
      <c r="BKK96" s="592" t="s">
        <v>623</v>
      </c>
      <c r="BKL96" s="592" t="s">
        <v>623</v>
      </c>
      <c r="BKM96" s="592" t="s">
        <v>623</v>
      </c>
      <c r="BKN96" s="592" t="s">
        <v>623</v>
      </c>
      <c r="BKO96" s="592" t="s">
        <v>623</v>
      </c>
      <c r="BKP96" s="592" t="s">
        <v>623</v>
      </c>
      <c r="BKQ96" s="592" t="s">
        <v>623</v>
      </c>
      <c r="BKR96" s="592" t="s">
        <v>623</v>
      </c>
      <c r="BKS96" s="592" t="s">
        <v>623</v>
      </c>
      <c r="BKT96" s="592" t="s">
        <v>623</v>
      </c>
      <c r="BKU96" s="592" t="s">
        <v>623</v>
      </c>
      <c r="BKV96" s="592" t="s">
        <v>623</v>
      </c>
      <c r="BKW96" s="592" t="s">
        <v>623</v>
      </c>
      <c r="BKX96" s="592" t="s">
        <v>623</v>
      </c>
      <c r="BKY96" s="592" t="s">
        <v>623</v>
      </c>
      <c r="BKZ96" s="592" t="s">
        <v>623</v>
      </c>
      <c r="BLA96" s="592" t="s">
        <v>623</v>
      </c>
      <c r="BLB96" s="592" t="s">
        <v>623</v>
      </c>
      <c r="BLC96" s="592" t="s">
        <v>623</v>
      </c>
      <c r="BLD96" s="592" t="s">
        <v>623</v>
      </c>
      <c r="BLE96" s="592" t="s">
        <v>623</v>
      </c>
      <c r="BLF96" s="592" t="s">
        <v>623</v>
      </c>
      <c r="BLG96" s="592" t="s">
        <v>623</v>
      </c>
      <c r="BLH96" s="592" t="s">
        <v>623</v>
      </c>
      <c r="BLI96" s="592" t="s">
        <v>623</v>
      </c>
      <c r="BLJ96" s="592" t="s">
        <v>623</v>
      </c>
      <c r="BLK96" s="592" t="s">
        <v>623</v>
      </c>
      <c r="BLL96" s="592" t="s">
        <v>623</v>
      </c>
      <c r="BLM96" s="592" t="s">
        <v>623</v>
      </c>
      <c r="BLN96" s="592" t="s">
        <v>623</v>
      </c>
      <c r="BLO96" s="592" t="s">
        <v>623</v>
      </c>
      <c r="BLP96" s="592" t="s">
        <v>623</v>
      </c>
      <c r="BLQ96" s="592" t="s">
        <v>623</v>
      </c>
      <c r="BLR96" s="592" t="s">
        <v>623</v>
      </c>
      <c r="BLS96" s="592" t="s">
        <v>623</v>
      </c>
      <c r="BLT96" s="592" t="s">
        <v>623</v>
      </c>
      <c r="BLU96" s="592" t="s">
        <v>623</v>
      </c>
      <c r="BLV96" s="592" t="s">
        <v>623</v>
      </c>
      <c r="BLW96" s="592" t="s">
        <v>623</v>
      </c>
      <c r="BLX96" s="592" t="s">
        <v>623</v>
      </c>
      <c r="BLY96" s="592" t="s">
        <v>623</v>
      </c>
      <c r="BLZ96" s="592" t="s">
        <v>623</v>
      </c>
      <c r="BMA96" s="592" t="s">
        <v>623</v>
      </c>
      <c r="BMB96" s="592" t="s">
        <v>623</v>
      </c>
      <c r="BMC96" s="592" t="s">
        <v>623</v>
      </c>
      <c r="BMD96" s="592" t="s">
        <v>623</v>
      </c>
      <c r="BME96" s="592" t="s">
        <v>623</v>
      </c>
      <c r="BMF96" s="592" t="s">
        <v>623</v>
      </c>
      <c r="BMG96" s="592" t="s">
        <v>623</v>
      </c>
      <c r="BMH96" s="592" t="s">
        <v>623</v>
      </c>
      <c r="BMI96" s="592" t="s">
        <v>623</v>
      </c>
      <c r="BMJ96" s="592" t="s">
        <v>623</v>
      </c>
      <c r="BMK96" s="592" t="s">
        <v>623</v>
      </c>
      <c r="BML96" s="592" t="s">
        <v>623</v>
      </c>
      <c r="BMM96" s="592" t="s">
        <v>623</v>
      </c>
      <c r="BMN96" s="592" t="s">
        <v>623</v>
      </c>
      <c r="BMO96" s="592" t="s">
        <v>623</v>
      </c>
      <c r="BMP96" s="592" t="s">
        <v>623</v>
      </c>
      <c r="BMQ96" s="592" t="s">
        <v>623</v>
      </c>
      <c r="BMR96" s="592" t="s">
        <v>623</v>
      </c>
      <c r="BMS96" s="592" t="s">
        <v>623</v>
      </c>
      <c r="BMT96" s="592" t="s">
        <v>623</v>
      </c>
      <c r="BMU96" s="592" t="s">
        <v>623</v>
      </c>
      <c r="BMV96" s="592" t="s">
        <v>623</v>
      </c>
      <c r="BMW96" s="592" t="s">
        <v>623</v>
      </c>
      <c r="BMX96" s="592" t="s">
        <v>623</v>
      </c>
      <c r="BMY96" s="592" t="s">
        <v>623</v>
      </c>
      <c r="BMZ96" s="592" t="s">
        <v>623</v>
      </c>
      <c r="BNA96" s="592" t="s">
        <v>623</v>
      </c>
      <c r="BNB96" s="592" t="s">
        <v>623</v>
      </c>
      <c r="BNC96" s="592" t="s">
        <v>623</v>
      </c>
      <c r="BND96" s="592" t="s">
        <v>623</v>
      </c>
      <c r="BNE96" s="592" t="s">
        <v>623</v>
      </c>
      <c r="BNF96" s="592" t="s">
        <v>623</v>
      </c>
      <c r="BNG96" s="592" t="s">
        <v>623</v>
      </c>
      <c r="BNH96" s="592" t="s">
        <v>623</v>
      </c>
      <c r="BNI96" s="592" t="s">
        <v>623</v>
      </c>
      <c r="BNJ96" s="592" t="s">
        <v>623</v>
      </c>
      <c r="BNK96" s="592" t="s">
        <v>623</v>
      </c>
      <c r="BNL96" s="592" t="s">
        <v>623</v>
      </c>
      <c r="BNM96" s="592" t="s">
        <v>623</v>
      </c>
      <c r="BNN96" s="592" t="s">
        <v>623</v>
      </c>
      <c r="BNO96" s="592" t="s">
        <v>623</v>
      </c>
      <c r="BNP96" s="592" t="s">
        <v>623</v>
      </c>
      <c r="BNQ96" s="592" t="s">
        <v>623</v>
      </c>
      <c r="BNR96" s="592" t="s">
        <v>623</v>
      </c>
      <c r="BNS96" s="592" t="s">
        <v>623</v>
      </c>
      <c r="BNT96" s="592" t="s">
        <v>623</v>
      </c>
      <c r="BNU96" s="592" t="s">
        <v>623</v>
      </c>
      <c r="BNV96" s="592" t="s">
        <v>623</v>
      </c>
      <c r="BNW96" s="592" t="s">
        <v>623</v>
      </c>
      <c r="BNX96" s="592" t="s">
        <v>623</v>
      </c>
      <c r="BNY96" s="592" t="s">
        <v>623</v>
      </c>
      <c r="BNZ96" s="592" t="s">
        <v>623</v>
      </c>
      <c r="BOA96" s="592" t="s">
        <v>623</v>
      </c>
      <c r="BOB96" s="592" t="s">
        <v>623</v>
      </c>
      <c r="BOC96" s="592" t="s">
        <v>623</v>
      </c>
      <c r="BOD96" s="592" t="s">
        <v>623</v>
      </c>
      <c r="BOE96" s="592" t="s">
        <v>623</v>
      </c>
      <c r="BOF96" s="592" t="s">
        <v>623</v>
      </c>
      <c r="BOG96" s="592" t="s">
        <v>623</v>
      </c>
      <c r="BOH96" s="592" t="s">
        <v>623</v>
      </c>
      <c r="BOI96" s="592" t="s">
        <v>623</v>
      </c>
      <c r="BOJ96" s="592" t="s">
        <v>623</v>
      </c>
      <c r="BOK96" s="592" t="s">
        <v>623</v>
      </c>
      <c r="BOL96" s="592" t="s">
        <v>623</v>
      </c>
      <c r="BOM96" s="592" t="s">
        <v>623</v>
      </c>
      <c r="BON96" s="592" t="s">
        <v>623</v>
      </c>
      <c r="BOO96" s="592" t="s">
        <v>623</v>
      </c>
      <c r="BOP96" s="592" t="s">
        <v>623</v>
      </c>
      <c r="BOQ96" s="592" t="s">
        <v>623</v>
      </c>
      <c r="BOR96" s="592" t="s">
        <v>623</v>
      </c>
      <c r="BOS96" s="592" t="s">
        <v>623</v>
      </c>
      <c r="BOT96" s="592" t="s">
        <v>623</v>
      </c>
      <c r="BOU96" s="592" t="s">
        <v>623</v>
      </c>
      <c r="BOV96" s="592" t="s">
        <v>623</v>
      </c>
      <c r="BOW96" s="592" t="s">
        <v>623</v>
      </c>
      <c r="BOX96" s="592" t="s">
        <v>623</v>
      </c>
      <c r="BOY96" s="592" t="s">
        <v>623</v>
      </c>
      <c r="BOZ96" s="592" t="s">
        <v>623</v>
      </c>
      <c r="BPA96" s="592" t="s">
        <v>623</v>
      </c>
      <c r="BPB96" s="592" t="s">
        <v>623</v>
      </c>
      <c r="BPC96" s="592" t="s">
        <v>623</v>
      </c>
      <c r="BPD96" s="592" t="s">
        <v>623</v>
      </c>
      <c r="BPE96" s="592" t="s">
        <v>623</v>
      </c>
      <c r="BPF96" s="592" t="s">
        <v>623</v>
      </c>
      <c r="BPG96" s="592" t="s">
        <v>623</v>
      </c>
      <c r="BPH96" s="592" t="s">
        <v>623</v>
      </c>
      <c r="BPI96" s="592" t="s">
        <v>623</v>
      </c>
      <c r="BPJ96" s="592" t="s">
        <v>623</v>
      </c>
      <c r="BPK96" s="592" t="s">
        <v>623</v>
      </c>
      <c r="BPL96" s="592" t="s">
        <v>623</v>
      </c>
      <c r="BPM96" s="592" t="s">
        <v>623</v>
      </c>
      <c r="BPN96" s="592" t="s">
        <v>623</v>
      </c>
      <c r="BPO96" s="592" t="s">
        <v>623</v>
      </c>
      <c r="BPP96" s="592" t="s">
        <v>623</v>
      </c>
      <c r="BPQ96" s="592" t="s">
        <v>623</v>
      </c>
      <c r="BPR96" s="592" t="s">
        <v>623</v>
      </c>
      <c r="BPS96" s="592" t="s">
        <v>623</v>
      </c>
      <c r="BPT96" s="592" t="s">
        <v>623</v>
      </c>
      <c r="BPU96" s="592" t="s">
        <v>623</v>
      </c>
      <c r="BPV96" s="592" t="s">
        <v>623</v>
      </c>
      <c r="BPW96" s="592" t="s">
        <v>623</v>
      </c>
      <c r="BPX96" s="592" t="s">
        <v>623</v>
      </c>
      <c r="BPY96" s="592" t="s">
        <v>623</v>
      </c>
      <c r="BPZ96" s="592" t="s">
        <v>623</v>
      </c>
      <c r="BQA96" s="592" t="s">
        <v>623</v>
      </c>
      <c r="BQB96" s="592" t="s">
        <v>623</v>
      </c>
      <c r="BQC96" s="592" t="s">
        <v>623</v>
      </c>
      <c r="BQD96" s="592" t="s">
        <v>623</v>
      </c>
      <c r="BQE96" s="592" t="s">
        <v>623</v>
      </c>
      <c r="BQF96" s="592" t="s">
        <v>623</v>
      </c>
      <c r="BQG96" s="592" t="s">
        <v>623</v>
      </c>
      <c r="BQH96" s="592" t="s">
        <v>623</v>
      </c>
      <c r="BQI96" s="592" t="s">
        <v>623</v>
      </c>
      <c r="BQJ96" s="592" t="s">
        <v>623</v>
      </c>
      <c r="BQK96" s="592" t="s">
        <v>623</v>
      </c>
      <c r="BQL96" s="592" t="s">
        <v>623</v>
      </c>
      <c r="BQM96" s="592" t="s">
        <v>623</v>
      </c>
      <c r="BQN96" s="592" t="s">
        <v>623</v>
      </c>
      <c r="BQO96" s="592" t="s">
        <v>623</v>
      </c>
      <c r="BQP96" s="592" t="s">
        <v>623</v>
      </c>
      <c r="BQQ96" s="592" t="s">
        <v>623</v>
      </c>
      <c r="BQR96" s="592" t="s">
        <v>623</v>
      </c>
      <c r="BQS96" s="592" t="s">
        <v>623</v>
      </c>
      <c r="BQT96" s="592" t="s">
        <v>623</v>
      </c>
      <c r="BQU96" s="592" t="s">
        <v>623</v>
      </c>
      <c r="BQV96" s="592" t="s">
        <v>623</v>
      </c>
      <c r="BQW96" s="592" t="s">
        <v>623</v>
      </c>
      <c r="BQX96" s="592" t="s">
        <v>623</v>
      </c>
      <c r="BQY96" s="592" t="s">
        <v>623</v>
      </c>
      <c r="BQZ96" s="592" t="s">
        <v>623</v>
      </c>
      <c r="BRA96" s="592" t="s">
        <v>623</v>
      </c>
      <c r="BRB96" s="592" t="s">
        <v>623</v>
      </c>
      <c r="BRC96" s="592" t="s">
        <v>623</v>
      </c>
      <c r="BRD96" s="592" t="s">
        <v>623</v>
      </c>
      <c r="BRE96" s="592" t="s">
        <v>623</v>
      </c>
      <c r="BRF96" s="592" t="s">
        <v>623</v>
      </c>
      <c r="BRG96" s="592" t="s">
        <v>623</v>
      </c>
      <c r="BRH96" s="592" t="s">
        <v>623</v>
      </c>
      <c r="BRI96" s="592" t="s">
        <v>623</v>
      </c>
      <c r="BRJ96" s="592" t="s">
        <v>623</v>
      </c>
      <c r="BRK96" s="592" t="s">
        <v>623</v>
      </c>
      <c r="BRL96" s="592" t="s">
        <v>623</v>
      </c>
      <c r="BRM96" s="592" t="s">
        <v>623</v>
      </c>
      <c r="BRN96" s="592" t="s">
        <v>623</v>
      </c>
      <c r="BRO96" s="592" t="s">
        <v>623</v>
      </c>
      <c r="BRP96" s="592" t="s">
        <v>623</v>
      </c>
      <c r="BRQ96" s="592" t="s">
        <v>623</v>
      </c>
      <c r="BRR96" s="592" t="s">
        <v>623</v>
      </c>
      <c r="BRS96" s="592" t="s">
        <v>623</v>
      </c>
      <c r="BRT96" s="592" t="s">
        <v>623</v>
      </c>
      <c r="BRU96" s="592" t="s">
        <v>623</v>
      </c>
      <c r="BRV96" s="592" t="s">
        <v>623</v>
      </c>
      <c r="BRW96" s="592" t="s">
        <v>623</v>
      </c>
      <c r="BRX96" s="592" t="s">
        <v>623</v>
      </c>
      <c r="BRY96" s="592" t="s">
        <v>623</v>
      </c>
      <c r="BRZ96" s="592" t="s">
        <v>623</v>
      </c>
      <c r="BSA96" s="592" t="s">
        <v>623</v>
      </c>
      <c r="BSB96" s="592" t="s">
        <v>623</v>
      </c>
      <c r="BSC96" s="592" t="s">
        <v>623</v>
      </c>
      <c r="BSD96" s="592" t="s">
        <v>623</v>
      </c>
      <c r="BSE96" s="592" t="s">
        <v>623</v>
      </c>
      <c r="BSF96" s="592" t="s">
        <v>623</v>
      </c>
      <c r="BSG96" s="592" t="s">
        <v>623</v>
      </c>
      <c r="BSH96" s="592" t="s">
        <v>623</v>
      </c>
      <c r="BSI96" s="592" t="s">
        <v>623</v>
      </c>
      <c r="BSJ96" s="592" t="s">
        <v>623</v>
      </c>
      <c r="BSK96" s="592" t="s">
        <v>623</v>
      </c>
      <c r="BSL96" s="592" t="s">
        <v>623</v>
      </c>
      <c r="BSM96" s="592" t="s">
        <v>623</v>
      </c>
      <c r="BSN96" s="592" t="s">
        <v>623</v>
      </c>
      <c r="BSO96" s="592" t="s">
        <v>623</v>
      </c>
      <c r="BSP96" s="592" t="s">
        <v>623</v>
      </c>
      <c r="BSQ96" s="592" t="s">
        <v>623</v>
      </c>
      <c r="BSR96" s="592" t="s">
        <v>623</v>
      </c>
      <c r="BSS96" s="592" t="s">
        <v>623</v>
      </c>
      <c r="BST96" s="592" t="s">
        <v>623</v>
      </c>
      <c r="BSU96" s="592" t="s">
        <v>623</v>
      </c>
      <c r="BSV96" s="592" t="s">
        <v>623</v>
      </c>
      <c r="BSW96" s="592" t="s">
        <v>623</v>
      </c>
      <c r="BSX96" s="592" t="s">
        <v>623</v>
      </c>
      <c r="BSY96" s="592" t="s">
        <v>623</v>
      </c>
      <c r="BSZ96" s="592" t="s">
        <v>623</v>
      </c>
      <c r="BTA96" s="592" t="s">
        <v>623</v>
      </c>
      <c r="BTB96" s="592" t="s">
        <v>623</v>
      </c>
      <c r="BTC96" s="592" t="s">
        <v>623</v>
      </c>
      <c r="BTD96" s="592" t="s">
        <v>623</v>
      </c>
      <c r="BTE96" s="592" t="s">
        <v>623</v>
      </c>
      <c r="BTF96" s="592" t="s">
        <v>623</v>
      </c>
      <c r="BTG96" s="592" t="s">
        <v>623</v>
      </c>
      <c r="BTH96" s="592" t="s">
        <v>623</v>
      </c>
      <c r="BTI96" s="592" t="s">
        <v>623</v>
      </c>
      <c r="BTJ96" s="592" t="s">
        <v>623</v>
      </c>
      <c r="BTK96" s="592" t="s">
        <v>623</v>
      </c>
      <c r="BTL96" s="592" t="s">
        <v>623</v>
      </c>
      <c r="BTM96" s="592" t="s">
        <v>623</v>
      </c>
      <c r="BTN96" s="592" t="s">
        <v>623</v>
      </c>
      <c r="BTO96" s="592" t="s">
        <v>623</v>
      </c>
      <c r="BTP96" s="592" t="s">
        <v>623</v>
      </c>
      <c r="BTQ96" s="592" t="s">
        <v>623</v>
      </c>
      <c r="BTR96" s="592" t="s">
        <v>623</v>
      </c>
      <c r="BTS96" s="592" t="s">
        <v>623</v>
      </c>
      <c r="BTT96" s="592" t="s">
        <v>623</v>
      </c>
      <c r="BTU96" s="592" t="s">
        <v>623</v>
      </c>
      <c r="BTV96" s="592" t="s">
        <v>623</v>
      </c>
      <c r="BTW96" s="592" t="s">
        <v>623</v>
      </c>
      <c r="BTX96" s="592" t="s">
        <v>623</v>
      </c>
      <c r="BTY96" s="592" t="s">
        <v>623</v>
      </c>
      <c r="BTZ96" s="592" t="s">
        <v>623</v>
      </c>
      <c r="BUA96" s="592" t="s">
        <v>623</v>
      </c>
      <c r="BUB96" s="592" t="s">
        <v>623</v>
      </c>
      <c r="BUC96" s="592" t="s">
        <v>623</v>
      </c>
      <c r="BUD96" s="592" t="s">
        <v>623</v>
      </c>
      <c r="BUE96" s="592" t="s">
        <v>623</v>
      </c>
      <c r="BUF96" s="592" t="s">
        <v>623</v>
      </c>
      <c r="BUG96" s="592" t="s">
        <v>623</v>
      </c>
      <c r="BUH96" s="592" t="s">
        <v>623</v>
      </c>
      <c r="BUI96" s="592" t="s">
        <v>623</v>
      </c>
      <c r="BUJ96" s="592" t="s">
        <v>623</v>
      </c>
      <c r="BUK96" s="592" t="s">
        <v>623</v>
      </c>
      <c r="BUL96" s="592" t="s">
        <v>623</v>
      </c>
      <c r="BUM96" s="592" t="s">
        <v>623</v>
      </c>
      <c r="BUN96" s="592" t="s">
        <v>623</v>
      </c>
      <c r="BUO96" s="592" t="s">
        <v>623</v>
      </c>
      <c r="BUP96" s="592" t="s">
        <v>623</v>
      </c>
      <c r="BUQ96" s="592" t="s">
        <v>623</v>
      </c>
      <c r="BUR96" s="592" t="s">
        <v>623</v>
      </c>
      <c r="BUS96" s="592" t="s">
        <v>623</v>
      </c>
      <c r="BUT96" s="592" t="s">
        <v>623</v>
      </c>
      <c r="BUU96" s="592" t="s">
        <v>623</v>
      </c>
      <c r="BUV96" s="592" t="s">
        <v>623</v>
      </c>
      <c r="BUW96" s="592" t="s">
        <v>623</v>
      </c>
      <c r="BUX96" s="592" t="s">
        <v>623</v>
      </c>
      <c r="BUY96" s="592" t="s">
        <v>623</v>
      </c>
      <c r="BUZ96" s="592" t="s">
        <v>623</v>
      </c>
      <c r="BVA96" s="592" t="s">
        <v>623</v>
      </c>
      <c r="BVB96" s="592" t="s">
        <v>623</v>
      </c>
      <c r="BVC96" s="592" t="s">
        <v>623</v>
      </c>
      <c r="BVD96" s="592" t="s">
        <v>623</v>
      </c>
      <c r="BVE96" s="592" t="s">
        <v>623</v>
      </c>
      <c r="BVF96" s="592" t="s">
        <v>623</v>
      </c>
      <c r="BVG96" s="592" t="s">
        <v>623</v>
      </c>
      <c r="BVH96" s="592" t="s">
        <v>623</v>
      </c>
      <c r="BVI96" s="592" t="s">
        <v>623</v>
      </c>
      <c r="BVJ96" s="592" t="s">
        <v>623</v>
      </c>
      <c r="BVK96" s="592" t="s">
        <v>623</v>
      </c>
      <c r="BVL96" s="592" t="s">
        <v>623</v>
      </c>
      <c r="BVM96" s="592" t="s">
        <v>623</v>
      </c>
      <c r="BVN96" s="592" t="s">
        <v>623</v>
      </c>
      <c r="BVO96" s="592" t="s">
        <v>623</v>
      </c>
      <c r="BVP96" s="592" t="s">
        <v>623</v>
      </c>
      <c r="BVQ96" s="592" t="s">
        <v>623</v>
      </c>
      <c r="BVR96" s="592" t="s">
        <v>623</v>
      </c>
      <c r="BVS96" s="592" t="s">
        <v>623</v>
      </c>
      <c r="BVT96" s="592" t="s">
        <v>623</v>
      </c>
      <c r="BVU96" s="592" t="s">
        <v>623</v>
      </c>
      <c r="BVV96" s="592" t="s">
        <v>623</v>
      </c>
      <c r="BVW96" s="592" t="s">
        <v>623</v>
      </c>
      <c r="BVX96" s="592" t="s">
        <v>623</v>
      </c>
      <c r="BVY96" s="592" t="s">
        <v>623</v>
      </c>
      <c r="BVZ96" s="592" t="s">
        <v>623</v>
      </c>
      <c r="BWA96" s="592" t="s">
        <v>623</v>
      </c>
      <c r="BWB96" s="592" t="s">
        <v>623</v>
      </c>
      <c r="BWC96" s="592" t="s">
        <v>623</v>
      </c>
      <c r="BWD96" s="592" t="s">
        <v>623</v>
      </c>
      <c r="BWE96" s="592" t="s">
        <v>623</v>
      </c>
      <c r="BWF96" s="592" t="s">
        <v>623</v>
      </c>
      <c r="BWG96" s="592" t="s">
        <v>623</v>
      </c>
      <c r="BWH96" s="592" t="s">
        <v>623</v>
      </c>
      <c r="BWI96" s="592" t="s">
        <v>623</v>
      </c>
      <c r="BWJ96" s="592" t="s">
        <v>623</v>
      </c>
      <c r="BWK96" s="592" t="s">
        <v>623</v>
      </c>
      <c r="BWL96" s="592" t="s">
        <v>623</v>
      </c>
      <c r="BWM96" s="592" t="s">
        <v>623</v>
      </c>
      <c r="BWN96" s="592" t="s">
        <v>623</v>
      </c>
      <c r="BWO96" s="592" t="s">
        <v>623</v>
      </c>
      <c r="BWP96" s="592" t="s">
        <v>623</v>
      </c>
      <c r="BWQ96" s="592" t="s">
        <v>623</v>
      </c>
      <c r="BWR96" s="592" t="s">
        <v>623</v>
      </c>
      <c r="BWS96" s="592" t="s">
        <v>623</v>
      </c>
      <c r="BWT96" s="592" t="s">
        <v>623</v>
      </c>
      <c r="BWU96" s="592" t="s">
        <v>623</v>
      </c>
      <c r="BWV96" s="592" t="s">
        <v>623</v>
      </c>
      <c r="BWW96" s="592" t="s">
        <v>623</v>
      </c>
      <c r="BWX96" s="592" t="s">
        <v>623</v>
      </c>
      <c r="BWY96" s="592" t="s">
        <v>623</v>
      </c>
      <c r="BWZ96" s="592" t="s">
        <v>623</v>
      </c>
      <c r="BXA96" s="592" t="s">
        <v>623</v>
      </c>
      <c r="BXB96" s="592" t="s">
        <v>623</v>
      </c>
      <c r="BXC96" s="592" t="s">
        <v>623</v>
      </c>
      <c r="BXD96" s="592" t="s">
        <v>623</v>
      </c>
      <c r="BXE96" s="592" t="s">
        <v>623</v>
      </c>
      <c r="BXF96" s="592" t="s">
        <v>623</v>
      </c>
      <c r="BXG96" s="592" t="s">
        <v>623</v>
      </c>
      <c r="BXH96" s="592" t="s">
        <v>623</v>
      </c>
      <c r="BXI96" s="592" t="s">
        <v>623</v>
      </c>
      <c r="BXJ96" s="592" t="s">
        <v>623</v>
      </c>
      <c r="BXK96" s="592" t="s">
        <v>623</v>
      </c>
      <c r="BXL96" s="592" t="s">
        <v>623</v>
      </c>
      <c r="BXM96" s="592" t="s">
        <v>623</v>
      </c>
      <c r="BXN96" s="592" t="s">
        <v>623</v>
      </c>
      <c r="BXO96" s="592" t="s">
        <v>623</v>
      </c>
      <c r="BXP96" s="592" t="s">
        <v>623</v>
      </c>
      <c r="BXQ96" s="592" t="s">
        <v>623</v>
      </c>
      <c r="BXR96" s="592" t="s">
        <v>623</v>
      </c>
      <c r="BXS96" s="592" t="s">
        <v>623</v>
      </c>
      <c r="BXT96" s="592" t="s">
        <v>623</v>
      </c>
      <c r="BXU96" s="592" t="s">
        <v>623</v>
      </c>
      <c r="BXV96" s="592" t="s">
        <v>623</v>
      </c>
      <c r="BXW96" s="592" t="s">
        <v>623</v>
      </c>
      <c r="BXX96" s="592" t="s">
        <v>623</v>
      </c>
      <c r="BXY96" s="592" t="s">
        <v>623</v>
      </c>
      <c r="BXZ96" s="592" t="s">
        <v>623</v>
      </c>
      <c r="BYA96" s="592" t="s">
        <v>623</v>
      </c>
      <c r="BYB96" s="592" t="s">
        <v>623</v>
      </c>
      <c r="BYC96" s="592" t="s">
        <v>623</v>
      </c>
      <c r="BYD96" s="592" t="s">
        <v>623</v>
      </c>
      <c r="BYE96" s="592" t="s">
        <v>623</v>
      </c>
      <c r="BYF96" s="592" t="s">
        <v>623</v>
      </c>
      <c r="BYG96" s="592" t="s">
        <v>623</v>
      </c>
      <c r="BYH96" s="592" t="s">
        <v>623</v>
      </c>
      <c r="BYI96" s="592" t="s">
        <v>623</v>
      </c>
      <c r="BYJ96" s="592" t="s">
        <v>623</v>
      </c>
      <c r="BYK96" s="592" t="s">
        <v>623</v>
      </c>
      <c r="BYL96" s="592" t="s">
        <v>623</v>
      </c>
      <c r="BYM96" s="592" t="s">
        <v>623</v>
      </c>
      <c r="BYN96" s="592" t="s">
        <v>623</v>
      </c>
      <c r="BYO96" s="592" t="s">
        <v>623</v>
      </c>
      <c r="BYP96" s="592" t="s">
        <v>623</v>
      </c>
      <c r="BYQ96" s="592" t="s">
        <v>623</v>
      </c>
      <c r="BYR96" s="592" t="s">
        <v>623</v>
      </c>
      <c r="BYS96" s="592" t="s">
        <v>623</v>
      </c>
      <c r="BYT96" s="592" t="s">
        <v>623</v>
      </c>
      <c r="BYU96" s="592" t="s">
        <v>623</v>
      </c>
      <c r="BYV96" s="592" t="s">
        <v>623</v>
      </c>
      <c r="BYW96" s="592" t="s">
        <v>623</v>
      </c>
      <c r="BYX96" s="592" t="s">
        <v>623</v>
      </c>
      <c r="BYY96" s="592" t="s">
        <v>623</v>
      </c>
      <c r="BYZ96" s="592" t="s">
        <v>623</v>
      </c>
      <c r="BZA96" s="592" t="s">
        <v>623</v>
      </c>
      <c r="BZB96" s="592" t="s">
        <v>623</v>
      </c>
      <c r="BZC96" s="592" t="s">
        <v>623</v>
      </c>
      <c r="BZD96" s="592" t="s">
        <v>623</v>
      </c>
      <c r="BZE96" s="592" t="s">
        <v>623</v>
      </c>
      <c r="BZF96" s="592" t="s">
        <v>623</v>
      </c>
      <c r="BZG96" s="592" t="s">
        <v>623</v>
      </c>
      <c r="BZH96" s="592" t="s">
        <v>623</v>
      </c>
      <c r="BZI96" s="592" t="s">
        <v>623</v>
      </c>
      <c r="BZJ96" s="592" t="s">
        <v>623</v>
      </c>
      <c r="BZK96" s="592" t="s">
        <v>623</v>
      </c>
      <c r="BZL96" s="592" t="s">
        <v>623</v>
      </c>
      <c r="BZM96" s="592" t="s">
        <v>623</v>
      </c>
      <c r="BZN96" s="592" t="s">
        <v>623</v>
      </c>
      <c r="BZO96" s="592" t="s">
        <v>623</v>
      </c>
      <c r="BZP96" s="592" t="s">
        <v>623</v>
      </c>
      <c r="BZQ96" s="592" t="s">
        <v>623</v>
      </c>
      <c r="BZR96" s="592" t="s">
        <v>623</v>
      </c>
      <c r="BZS96" s="592" t="s">
        <v>623</v>
      </c>
      <c r="BZT96" s="592" t="s">
        <v>623</v>
      </c>
      <c r="BZU96" s="592" t="s">
        <v>623</v>
      </c>
      <c r="BZV96" s="592" t="s">
        <v>623</v>
      </c>
      <c r="BZW96" s="592" t="s">
        <v>623</v>
      </c>
      <c r="BZX96" s="592" t="s">
        <v>623</v>
      </c>
      <c r="BZY96" s="592" t="s">
        <v>623</v>
      </c>
      <c r="BZZ96" s="592" t="s">
        <v>623</v>
      </c>
      <c r="CAA96" s="592" t="s">
        <v>623</v>
      </c>
      <c r="CAB96" s="592" t="s">
        <v>623</v>
      </c>
      <c r="CAC96" s="592" t="s">
        <v>623</v>
      </c>
      <c r="CAD96" s="592" t="s">
        <v>623</v>
      </c>
      <c r="CAE96" s="592" t="s">
        <v>623</v>
      </c>
      <c r="CAF96" s="592" t="s">
        <v>623</v>
      </c>
      <c r="CAG96" s="592" t="s">
        <v>623</v>
      </c>
      <c r="CAH96" s="592" t="s">
        <v>623</v>
      </c>
      <c r="CAI96" s="592" t="s">
        <v>623</v>
      </c>
      <c r="CAJ96" s="592" t="s">
        <v>623</v>
      </c>
      <c r="CAK96" s="592" t="s">
        <v>623</v>
      </c>
      <c r="CAL96" s="592" t="s">
        <v>623</v>
      </c>
      <c r="CAM96" s="592" t="s">
        <v>623</v>
      </c>
      <c r="CAN96" s="592" t="s">
        <v>623</v>
      </c>
      <c r="CAO96" s="592" t="s">
        <v>623</v>
      </c>
      <c r="CAP96" s="592" t="s">
        <v>623</v>
      </c>
      <c r="CAQ96" s="592" t="s">
        <v>623</v>
      </c>
      <c r="CAR96" s="592" t="s">
        <v>623</v>
      </c>
      <c r="CAS96" s="592" t="s">
        <v>623</v>
      </c>
      <c r="CAT96" s="592" t="s">
        <v>623</v>
      </c>
      <c r="CAU96" s="592" t="s">
        <v>623</v>
      </c>
      <c r="CAV96" s="592" t="s">
        <v>623</v>
      </c>
      <c r="CAW96" s="592" t="s">
        <v>623</v>
      </c>
      <c r="CAX96" s="592" t="s">
        <v>623</v>
      </c>
      <c r="CAY96" s="592" t="s">
        <v>623</v>
      </c>
      <c r="CAZ96" s="592" t="s">
        <v>623</v>
      </c>
      <c r="CBA96" s="592" t="s">
        <v>623</v>
      </c>
      <c r="CBB96" s="592" t="s">
        <v>623</v>
      </c>
      <c r="CBC96" s="592" t="s">
        <v>623</v>
      </c>
      <c r="CBD96" s="592" t="s">
        <v>623</v>
      </c>
      <c r="CBE96" s="592" t="s">
        <v>623</v>
      </c>
      <c r="CBF96" s="592" t="s">
        <v>623</v>
      </c>
      <c r="CBG96" s="592" t="s">
        <v>623</v>
      </c>
      <c r="CBH96" s="592" t="s">
        <v>623</v>
      </c>
      <c r="CBI96" s="592" t="s">
        <v>623</v>
      </c>
      <c r="CBJ96" s="592" t="s">
        <v>623</v>
      </c>
      <c r="CBK96" s="592" t="s">
        <v>623</v>
      </c>
      <c r="CBL96" s="592" t="s">
        <v>623</v>
      </c>
      <c r="CBM96" s="592" t="s">
        <v>623</v>
      </c>
      <c r="CBN96" s="592" t="s">
        <v>623</v>
      </c>
      <c r="CBO96" s="592" t="s">
        <v>623</v>
      </c>
      <c r="CBP96" s="592" t="s">
        <v>623</v>
      </c>
      <c r="CBQ96" s="592" t="s">
        <v>623</v>
      </c>
      <c r="CBR96" s="592" t="s">
        <v>623</v>
      </c>
      <c r="CBS96" s="592" t="s">
        <v>623</v>
      </c>
      <c r="CBT96" s="592" t="s">
        <v>623</v>
      </c>
      <c r="CBU96" s="592" t="s">
        <v>623</v>
      </c>
      <c r="CBV96" s="592" t="s">
        <v>623</v>
      </c>
      <c r="CBW96" s="592" t="s">
        <v>623</v>
      </c>
      <c r="CBX96" s="592" t="s">
        <v>623</v>
      </c>
      <c r="CBY96" s="592" t="s">
        <v>623</v>
      </c>
      <c r="CBZ96" s="592" t="s">
        <v>623</v>
      </c>
      <c r="CCA96" s="592" t="s">
        <v>623</v>
      </c>
      <c r="CCB96" s="592" t="s">
        <v>623</v>
      </c>
      <c r="CCC96" s="592" t="s">
        <v>623</v>
      </c>
      <c r="CCD96" s="592" t="s">
        <v>623</v>
      </c>
      <c r="CCE96" s="592" t="s">
        <v>623</v>
      </c>
      <c r="CCF96" s="592" t="s">
        <v>623</v>
      </c>
      <c r="CCG96" s="592" t="s">
        <v>623</v>
      </c>
      <c r="CCH96" s="592" t="s">
        <v>623</v>
      </c>
      <c r="CCI96" s="592" t="s">
        <v>623</v>
      </c>
      <c r="CCJ96" s="592" t="s">
        <v>623</v>
      </c>
      <c r="CCK96" s="592" t="s">
        <v>623</v>
      </c>
      <c r="CCL96" s="592" t="s">
        <v>623</v>
      </c>
      <c r="CCM96" s="592" t="s">
        <v>623</v>
      </c>
      <c r="CCN96" s="592" t="s">
        <v>623</v>
      </c>
      <c r="CCO96" s="592" t="s">
        <v>623</v>
      </c>
      <c r="CCP96" s="592" t="s">
        <v>623</v>
      </c>
      <c r="CCQ96" s="592" t="s">
        <v>623</v>
      </c>
      <c r="CCR96" s="592" t="s">
        <v>623</v>
      </c>
      <c r="CCS96" s="592" t="s">
        <v>623</v>
      </c>
      <c r="CCT96" s="592" t="s">
        <v>623</v>
      </c>
      <c r="CCU96" s="592" t="s">
        <v>623</v>
      </c>
      <c r="CCV96" s="592" t="s">
        <v>623</v>
      </c>
      <c r="CCW96" s="592" t="s">
        <v>623</v>
      </c>
      <c r="CCX96" s="592" t="s">
        <v>623</v>
      </c>
      <c r="CCY96" s="592" t="s">
        <v>623</v>
      </c>
      <c r="CCZ96" s="592" t="s">
        <v>623</v>
      </c>
      <c r="CDA96" s="592" t="s">
        <v>623</v>
      </c>
      <c r="CDB96" s="592" t="s">
        <v>623</v>
      </c>
      <c r="CDC96" s="592" t="s">
        <v>623</v>
      </c>
      <c r="CDD96" s="592" t="s">
        <v>623</v>
      </c>
      <c r="CDE96" s="592" t="s">
        <v>623</v>
      </c>
      <c r="CDF96" s="592" t="s">
        <v>623</v>
      </c>
      <c r="CDG96" s="592" t="s">
        <v>623</v>
      </c>
      <c r="CDH96" s="592" t="s">
        <v>623</v>
      </c>
      <c r="CDI96" s="592" t="s">
        <v>623</v>
      </c>
      <c r="CDJ96" s="592" t="s">
        <v>623</v>
      </c>
      <c r="CDK96" s="592" t="s">
        <v>623</v>
      </c>
      <c r="CDL96" s="592" t="s">
        <v>623</v>
      </c>
      <c r="CDM96" s="592" t="s">
        <v>623</v>
      </c>
      <c r="CDN96" s="592" t="s">
        <v>623</v>
      </c>
      <c r="CDO96" s="592" t="s">
        <v>623</v>
      </c>
      <c r="CDP96" s="592" t="s">
        <v>623</v>
      </c>
      <c r="CDQ96" s="592" t="s">
        <v>623</v>
      </c>
      <c r="CDR96" s="592" t="s">
        <v>623</v>
      </c>
      <c r="CDS96" s="592" t="s">
        <v>623</v>
      </c>
      <c r="CDT96" s="592" t="s">
        <v>623</v>
      </c>
      <c r="CDU96" s="592" t="s">
        <v>623</v>
      </c>
      <c r="CDV96" s="592" t="s">
        <v>623</v>
      </c>
      <c r="CDW96" s="592" t="s">
        <v>623</v>
      </c>
      <c r="CDX96" s="592" t="s">
        <v>623</v>
      </c>
      <c r="CDY96" s="592" t="s">
        <v>623</v>
      </c>
      <c r="CDZ96" s="592" t="s">
        <v>623</v>
      </c>
      <c r="CEA96" s="592" t="s">
        <v>623</v>
      </c>
      <c r="CEB96" s="592" t="s">
        <v>623</v>
      </c>
      <c r="CEC96" s="592" t="s">
        <v>623</v>
      </c>
      <c r="CED96" s="592" t="s">
        <v>623</v>
      </c>
      <c r="CEE96" s="592" t="s">
        <v>623</v>
      </c>
      <c r="CEF96" s="592" t="s">
        <v>623</v>
      </c>
      <c r="CEG96" s="592" t="s">
        <v>623</v>
      </c>
      <c r="CEH96" s="592" t="s">
        <v>623</v>
      </c>
      <c r="CEI96" s="592" t="s">
        <v>623</v>
      </c>
      <c r="CEJ96" s="592" t="s">
        <v>623</v>
      </c>
      <c r="CEK96" s="592" t="s">
        <v>623</v>
      </c>
      <c r="CEL96" s="592" t="s">
        <v>623</v>
      </c>
      <c r="CEM96" s="592" t="s">
        <v>623</v>
      </c>
      <c r="CEN96" s="592" t="s">
        <v>623</v>
      </c>
      <c r="CEO96" s="592" t="s">
        <v>623</v>
      </c>
      <c r="CEP96" s="592" t="s">
        <v>623</v>
      </c>
      <c r="CEQ96" s="592" t="s">
        <v>623</v>
      </c>
      <c r="CER96" s="592" t="s">
        <v>623</v>
      </c>
      <c r="CES96" s="592" t="s">
        <v>623</v>
      </c>
      <c r="CET96" s="592" t="s">
        <v>623</v>
      </c>
      <c r="CEU96" s="592" t="s">
        <v>623</v>
      </c>
      <c r="CEV96" s="592" t="s">
        <v>623</v>
      </c>
      <c r="CEW96" s="592" t="s">
        <v>623</v>
      </c>
      <c r="CEX96" s="592" t="s">
        <v>623</v>
      </c>
      <c r="CEY96" s="592" t="s">
        <v>623</v>
      </c>
      <c r="CEZ96" s="592" t="s">
        <v>623</v>
      </c>
      <c r="CFA96" s="592" t="s">
        <v>623</v>
      </c>
      <c r="CFB96" s="592" t="s">
        <v>623</v>
      </c>
      <c r="CFC96" s="592" t="s">
        <v>623</v>
      </c>
      <c r="CFD96" s="592" t="s">
        <v>623</v>
      </c>
      <c r="CFE96" s="592" t="s">
        <v>623</v>
      </c>
      <c r="CFF96" s="592" t="s">
        <v>623</v>
      </c>
      <c r="CFG96" s="592" t="s">
        <v>623</v>
      </c>
      <c r="CFH96" s="592" t="s">
        <v>623</v>
      </c>
      <c r="CFI96" s="592" t="s">
        <v>623</v>
      </c>
      <c r="CFJ96" s="592" t="s">
        <v>623</v>
      </c>
      <c r="CFK96" s="592" t="s">
        <v>623</v>
      </c>
      <c r="CFL96" s="592" t="s">
        <v>623</v>
      </c>
      <c r="CFM96" s="592" t="s">
        <v>623</v>
      </c>
      <c r="CFN96" s="592" t="s">
        <v>623</v>
      </c>
      <c r="CFO96" s="592" t="s">
        <v>623</v>
      </c>
      <c r="CFP96" s="592" t="s">
        <v>623</v>
      </c>
      <c r="CFQ96" s="592" t="s">
        <v>623</v>
      </c>
      <c r="CFR96" s="592" t="s">
        <v>623</v>
      </c>
      <c r="CFS96" s="592" t="s">
        <v>623</v>
      </c>
      <c r="CFT96" s="592" t="s">
        <v>623</v>
      </c>
      <c r="CFU96" s="592" t="s">
        <v>623</v>
      </c>
      <c r="CFV96" s="592" t="s">
        <v>623</v>
      </c>
      <c r="CFW96" s="592" t="s">
        <v>623</v>
      </c>
      <c r="CFX96" s="592" t="s">
        <v>623</v>
      </c>
      <c r="CFY96" s="592" t="s">
        <v>623</v>
      </c>
      <c r="CFZ96" s="592" t="s">
        <v>623</v>
      </c>
      <c r="CGA96" s="592" t="s">
        <v>623</v>
      </c>
      <c r="CGB96" s="592" t="s">
        <v>623</v>
      </c>
      <c r="CGC96" s="592" t="s">
        <v>623</v>
      </c>
      <c r="CGD96" s="592" t="s">
        <v>623</v>
      </c>
      <c r="CGE96" s="592" t="s">
        <v>623</v>
      </c>
      <c r="CGF96" s="592" t="s">
        <v>623</v>
      </c>
      <c r="CGG96" s="592" t="s">
        <v>623</v>
      </c>
      <c r="CGH96" s="592" t="s">
        <v>623</v>
      </c>
      <c r="CGI96" s="592" t="s">
        <v>623</v>
      </c>
      <c r="CGJ96" s="592" t="s">
        <v>623</v>
      </c>
      <c r="CGK96" s="592" t="s">
        <v>623</v>
      </c>
      <c r="CGL96" s="592" t="s">
        <v>623</v>
      </c>
      <c r="CGM96" s="592" t="s">
        <v>623</v>
      </c>
      <c r="CGN96" s="592" t="s">
        <v>623</v>
      </c>
      <c r="CGO96" s="592" t="s">
        <v>623</v>
      </c>
      <c r="CGP96" s="592" t="s">
        <v>623</v>
      </c>
      <c r="CGQ96" s="592" t="s">
        <v>623</v>
      </c>
      <c r="CGR96" s="592" t="s">
        <v>623</v>
      </c>
      <c r="CGS96" s="592" t="s">
        <v>623</v>
      </c>
      <c r="CGT96" s="592" t="s">
        <v>623</v>
      </c>
      <c r="CGU96" s="592" t="s">
        <v>623</v>
      </c>
      <c r="CGV96" s="592" t="s">
        <v>623</v>
      </c>
      <c r="CGW96" s="592" t="s">
        <v>623</v>
      </c>
      <c r="CGX96" s="592" t="s">
        <v>623</v>
      </c>
      <c r="CGY96" s="592" t="s">
        <v>623</v>
      </c>
      <c r="CGZ96" s="592" t="s">
        <v>623</v>
      </c>
      <c r="CHA96" s="592" t="s">
        <v>623</v>
      </c>
      <c r="CHB96" s="592" t="s">
        <v>623</v>
      </c>
      <c r="CHC96" s="592" t="s">
        <v>623</v>
      </c>
      <c r="CHD96" s="592" t="s">
        <v>623</v>
      </c>
      <c r="CHE96" s="592" t="s">
        <v>623</v>
      </c>
      <c r="CHF96" s="592" t="s">
        <v>623</v>
      </c>
      <c r="CHG96" s="592" t="s">
        <v>623</v>
      </c>
      <c r="CHH96" s="592" t="s">
        <v>623</v>
      </c>
      <c r="CHI96" s="592" t="s">
        <v>623</v>
      </c>
      <c r="CHJ96" s="592" t="s">
        <v>623</v>
      </c>
      <c r="CHK96" s="592" t="s">
        <v>623</v>
      </c>
      <c r="CHL96" s="592" t="s">
        <v>623</v>
      </c>
      <c r="CHM96" s="592" t="s">
        <v>623</v>
      </c>
      <c r="CHN96" s="592" t="s">
        <v>623</v>
      </c>
      <c r="CHO96" s="592" t="s">
        <v>623</v>
      </c>
      <c r="CHP96" s="592" t="s">
        <v>623</v>
      </c>
      <c r="CHQ96" s="592" t="s">
        <v>623</v>
      </c>
      <c r="CHR96" s="592" t="s">
        <v>623</v>
      </c>
      <c r="CHS96" s="592" t="s">
        <v>623</v>
      </c>
      <c r="CHT96" s="592" t="s">
        <v>623</v>
      </c>
      <c r="CHU96" s="592" t="s">
        <v>623</v>
      </c>
      <c r="CHV96" s="592" t="s">
        <v>623</v>
      </c>
      <c r="CHW96" s="592" t="s">
        <v>623</v>
      </c>
      <c r="CHX96" s="592" t="s">
        <v>623</v>
      </c>
      <c r="CHY96" s="592" t="s">
        <v>623</v>
      </c>
      <c r="CHZ96" s="592" t="s">
        <v>623</v>
      </c>
      <c r="CIA96" s="592" t="s">
        <v>623</v>
      </c>
      <c r="CIB96" s="592" t="s">
        <v>623</v>
      </c>
      <c r="CIC96" s="592" t="s">
        <v>623</v>
      </c>
      <c r="CID96" s="592" t="s">
        <v>623</v>
      </c>
      <c r="CIE96" s="592" t="s">
        <v>623</v>
      </c>
      <c r="CIF96" s="592" t="s">
        <v>623</v>
      </c>
      <c r="CIG96" s="592" t="s">
        <v>623</v>
      </c>
      <c r="CIH96" s="592" t="s">
        <v>623</v>
      </c>
      <c r="CII96" s="592" t="s">
        <v>623</v>
      </c>
      <c r="CIJ96" s="592" t="s">
        <v>623</v>
      </c>
      <c r="CIK96" s="592" t="s">
        <v>623</v>
      </c>
      <c r="CIL96" s="592" t="s">
        <v>623</v>
      </c>
      <c r="CIM96" s="592" t="s">
        <v>623</v>
      </c>
      <c r="CIN96" s="592" t="s">
        <v>623</v>
      </c>
      <c r="CIO96" s="592" t="s">
        <v>623</v>
      </c>
      <c r="CIP96" s="592" t="s">
        <v>623</v>
      </c>
      <c r="CIQ96" s="592" t="s">
        <v>623</v>
      </c>
      <c r="CIR96" s="592" t="s">
        <v>623</v>
      </c>
      <c r="CIS96" s="592" t="s">
        <v>623</v>
      </c>
      <c r="CIT96" s="592" t="s">
        <v>623</v>
      </c>
      <c r="CIU96" s="592" t="s">
        <v>623</v>
      </c>
      <c r="CIV96" s="592" t="s">
        <v>623</v>
      </c>
      <c r="CIW96" s="592" t="s">
        <v>623</v>
      </c>
      <c r="CIX96" s="592" t="s">
        <v>623</v>
      </c>
      <c r="CIY96" s="592" t="s">
        <v>623</v>
      </c>
      <c r="CIZ96" s="592" t="s">
        <v>623</v>
      </c>
      <c r="CJA96" s="592" t="s">
        <v>623</v>
      </c>
      <c r="CJB96" s="592" t="s">
        <v>623</v>
      </c>
      <c r="CJC96" s="592" t="s">
        <v>623</v>
      </c>
      <c r="CJD96" s="592" t="s">
        <v>623</v>
      </c>
      <c r="CJE96" s="592" t="s">
        <v>623</v>
      </c>
      <c r="CJF96" s="592" t="s">
        <v>623</v>
      </c>
      <c r="CJG96" s="592" t="s">
        <v>623</v>
      </c>
      <c r="CJH96" s="592" t="s">
        <v>623</v>
      </c>
      <c r="CJI96" s="592" t="s">
        <v>623</v>
      </c>
      <c r="CJJ96" s="592" t="s">
        <v>623</v>
      </c>
      <c r="CJK96" s="592" t="s">
        <v>623</v>
      </c>
      <c r="CJL96" s="592" t="s">
        <v>623</v>
      </c>
      <c r="CJM96" s="592" t="s">
        <v>623</v>
      </c>
      <c r="CJN96" s="592" t="s">
        <v>623</v>
      </c>
      <c r="CJO96" s="592" t="s">
        <v>623</v>
      </c>
      <c r="CJP96" s="592" t="s">
        <v>623</v>
      </c>
      <c r="CJQ96" s="592" t="s">
        <v>623</v>
      </c>
      <c r="CJR96" s="592" t="s">
        <v>623</v>
      </c>
      <c r="CJS96" s="592" t="s">
        <v>623</v>
      </c>
      <c r="CJT96" s="592" t="s">
        <v>623</v>
      </c>
      <c r="CJU96" s="592" t="s">
        <v>623</v>
      </c>
      <c r="CJV96" s="592" t="s">
        <v>623</v>
      </c>
      <c r="CJW96" s="592" t="s">
        <v>623</v>
      </c>
      <c r="CJX96" s="592" t="s">
        <v>623</v>
      </c>
      <c r="CJY96" s="592" t="s">
        <v>623</v>
      </c>
      <c r="CJZ96" s="592" t="s">
        <v>623</v>
      </c>
      <c r="CKA96" s="592" t="s">
        <v>623</v>
      </c>
      <c r="CKB96" s="592" t="s">
        <v>623</v>
      </c>
      <c r="CKC96" s="592" t="s">
        <v>623</v>
      </c>
      <c r="CKD96" s="592" t="s">
        <v>623</v>
      </c>
      <c r="CKE96" s="592" t="s">
        <v>623</v>
      </c>
      <c r="CKF96" s="592" t="s">
        <v>623</v>
      </c>
      <c r="CKG96" s="592" t="s">
        <v>623</v>
      </c>
      <c r="CKH96" s="592" t="s">
        <v>623</v>
      </c>
      <c r="CKI96" s="592" t="s">
        <v>623</v>
      </c>
      <c r="CKJ96" s="592" t="s">
        <v>623</v>
      </c>
      <c r="CKK96" s="592" t="s">
        <v>623</v>
      </c>
      <c r="CKL96" s="592" t="s">
        <v>623</v>
      </c>
      <c r="CKM96" s="592" t="s">
        <v>623</v>
      </c>
      <c r="CKN96" s="592" t="s">
        <v>623</v>
      </c>
      <c r="CKO96" s="592" t="s">
        <v>623</v>
      </c>
      <c r="CKP96" s="592" t="s">
        <v>623</v>
      </c>
      <c r="CKQ96" s="592" t="s">
        <v>623</v>
      </c>
      <c r="CKR96" s="592" t="s">
        <v>623</v>
      </c>
      <c r="CKS96" s="592" t="s">
        <v>623</v>
      </c>
      <c r="CKT96" s="592" t="s">
        <v>623</v>
      </c>
      <c r="CKU96" s="592" t="s">
        <v>623</v>
      </c>
      <c r="CKV96" s="592" t="s">
        <v>623</v>
      </c>
      <c r="CKW96" s="592" t="s">
        <v>623</v>
      </c>
      <c r="CKX96" s="592" t="s">
        <v>623</v>
      </c>
      <c r="CKY96" s="592" t="s">
        <v>623</v>
      </c>
      <c r="CKZ96" s="592" t="s">
        <v>623</v>
      </c>
      <c r="CLA96" s="592" t="s">
        <v>623</v>
      </c>
      <c r="CLB96" s="592" t="s">
        <v>623</v>
      </c>
      <c r="CLC96" s="592" t="s">
        <v>623</v>
      </c>
      <c r="CLD96" s="592" t="s">
        <v>623</v>
      </c>
      <c r="CLE96" s="592" t="s">
        <v>623</v>
      </c>
      <c r="CLF96" s="592" t="s">
        <v>623</v>
      </c>
      <c r="CLG96" s="592" t="s">
        <v>623</v>
      </c>
      <c r="CLH96" s="592" t="s">
        <v>623</v>
      </c>
      <c r="CLI96" s="592" t="s">
        <v>623</v>
      </c>
      <c r="CLJ96" s="592" t="s">
        <v>623</v>
      </c>
      <c r="CLK96" s="592" t="s">
        <v>623</v>
      </c>
      <c r="CLL96" s="592" t="s">
        <v>623</v>
      </c>
      <c r="CLM96" s="592" t="s">
        <v>623</v>
      </c>
      <c r="CLN96" s="592" t="s">
        <v>623</v>
      </c>
      <c r="CLO96" s="592" t="s">
        <v>623</v>
      </c>
      <c r="CLP96" s="592" t="s">
        <v>623</v>
      </c>
      <c r="CLQ96" s="592" t="s">
        <v>623</v>
      </c>
      <c r="CLR96" s="592" t="s">
        <v>623</v>
      </c>
      <c r="CLS96" s="592" t="s">
        <v>623</v>
      </c>
      <c r="CLT96" s="592" t="s">
        <v>623</v>
      </c>
      <c r="CLU96" s="592" t="s">
        <v>623</v>
      </c>
      <c r="CLV96" s="592" t="s">
        <v>623</v>
      </c>
      <c r="CLW96" s="592" t="s">
        <v>623</v>
      </c>
      <c r="CLX96" s="592" t="s">
        <v>623</v>
      </c>
      <c r="CLY96" s="592" t="s">
        <v>623</v>
      </c>
      <c r="CLZ96" s="592" t="s">
        <v>623</v>
      </c>
      <c r="CMA96" s="592" t="s">
        <v>623</v>
      </c>
      <c r="CMB96" s="592" t="s">
        <v>623</v>
      </c>
      <c r="CMC96" s="592" t="s">
        <v>623</v>
      </c>
      <c r="CMD96" s="592" t="s">
        <v>623</v>
      </c>
      <c r="CME96" s="592" t="s">
        <v>623</v>
      </c>
      <c r="CMF96" s="592" t="s">
        <v>623</v>
      </c>
      <c r="CMG96" s="592" t="s">
        <v>623</v>
      </c>
      <c r="CMH96" s="592" t="s">
        <v>623</v>
      </c>
      <c r="CMI96" s="592" t="s">
        <v>623</v>
      </c>
      <c r="CMJ96" s="592" t="s">
        <v>623</v>
      </c>
      <c r="CMK96" s="592" t="s">
        <v>623</v>
      </c>
      <c r="CML96" s="592" t="s">
        <v>623</v>
      </c>
      <c r="CMM96" s="592" t="s">
        <v>623</v>
      </c>
      <c r="CMN96" s="592" t="s">
        <v>623</v>
      </c>
      <c r="CMO96" s="592" t="s">
        <v>623</v>
      </c>
      <c r="CMP96" s="592" t="s">
        <v>623</v>
      </c>
      <c r="CMQ96" s="592" t="s">
        <v>623</v>
      </c>
      <c r="CMR96" s="592" t="s">
        <v>623</v>
      </c>
      <c r="CMS96" s="592" t="s">
        <v>623</v>
      </c>
      <c r="CMT96" s="592" t="s">
        <v>623</v>
      </c>
      <c r="CMU96" s="592" t="s">
        <v>623</v>
      </c>
      <c r="CMV96" s="592" t="s">
        <v>623</v>
      </c>
      <c r="CMW96" s="592" t="s">
        <v>623</v>
      </c>
      <c r="CMX96" s="592" t="s">
        <v>623</v>
      </c>
      <c r="CMY96" s="592" t="s">
        <v>623</v>
      </c>
      <c r="CMZ96" s="592" t="s">
        <v>623</v>
      </c>
      <c r="CNA96" s="592" t="s">
        <v>623</v>
      </c>
      <c r="CNB96" s="592" t="s">
        <v>623</v>
      </c>
      <c r="CNC96" s="592" t="s">
        <v>623</v>
      </c>
      <c r="CND96" s="592" t="s">
        <v>623</v>
      </c>
      <c r="CNE96" s="592" t="s">
        <v>623</v>
      </c>
      <c r="CNF96" s="592" t="s">
        <v>623</v>
      </c>
      <c r="CNG96" s="592" t="s">
        <v>623</v>
      </c>
      <c r="CNH96" s="592" t="s">
        <v>623</v>
      </c>
      <c r="CNI96" s="592" t="s">
        <v>623</v>
      </c>
      <c r="CNJ96" s="592" t="s">
        <v>623</v>
      </c>
      <c r="CNK96" s="592" t="s">
        <v>623</v>
      </c>
      <c r="CNL96" s="592" t="s">
        <v>623</v>
      </c>
      <c r="CNM96" s="592" t="s">
        <v>623</v>
      </c>
      <c r="CNN96" s="592" t="s">
        <v>623</v>
      </c>
      <c r="CNO96" s="592" t="s">
        <v>623</v>
      </c>
      <c r="CNP96" s="592" t="s">
        <v>623</v>
      </c>
      <c r="CNQ96" s="592" t="s">
        <v>623</v>
      </c>
      <c r="CNR96" s="592" t="s">
        <v>623</v>
      </c>
      <c r="CNS96" s="592" t="s">
        <v>623</v>
      </c>
      <c r="CNT96" s="592" t="s">
        <v>623</v>
      </c>
      <c r="CNU96" s="592" t="s">
        <v>623</v>
      </c>
      <c r="CNV96" s="592" t="s">
        <v>623</v>
      </c>
      <c r="CNW96" s="592" t="s">
        <v>623</v>
      </c>
      <c r="CNX96" s="592" t="s">
        <v>623</v>
      </c>
      <c r="CNY96" s="592" t="s">
        <v>623</v>
      </c>
      <c r="CNZ96" s="592" t="s">
        <v>623</v>
      </c>
      <c r="COA96" s="592" t="s">
        <v>623</v>
      </c>
      <c r="COB96" s="592" t="s">
        <v>623</v>
      </c>
      <c r="COC96" s="592" t="s">
        <v>623</v>
      </c>
      <c r="COD96" s="592" t="s">
        <v>623</v>
      </c>
      <c r="COE96" s="592" t="s">
        <v>623</v>
      </c>
      <c r="COF96" s="592" t="s">
        <v>623</v>
      </c>
      <c r="COG96" s="592" t="s">
        <v>623</v>
      </c>
      <c r="COH96" s="592" t="s">
        <v>623</v>
      </c>
      <c r="COI96" s="592" t="s">
        <v>623</v>
      </c>
      <c r="COJ96" s="592" t="s">
        <v>623</v>
      </c>
      <c r="COK96" s="592" t="s">
        <v>623</v>
      </c>
      <c r="COL96" s="592" t="s">
        <v>623</v>
      </c>
      <c r="COM96" s="592" t="s">
        <v>623</v>
      </c>
      <c r="CON96" s="592" t="s">
        <v>623</v>
      </c>
      <c r="COO96" s="592" t="s">
        <v>623</v>
      </c>
      <c r="COP96" s="592" t="s">
        <v>623</v>
      </c>
      <c r="COQ96" s="592" t="s">
        <v>623</v>
      </c>
      <c r="COR96" s="592" t="s">
        <v>623</v>
      </c>
      <c r="COS96" s="592" t="s">
        <v>623</v>
      </c>
      <c r="COT96" s="592" t="s">
        <v>623</v>
      </c>
      <c r="COU96" s="592" t="s">
        <v>623</v>
      </c>
      <c r="COV96" s="592" t="s">
        <v>623</v>
      </c>
      <c r="COW96" s="592" t="s">
        <v>623</v>
      </c>
      <c r="COX96" s="592" t="s">
        <v>623</v>
      </c>
      <c r="COY96" s="592" t="s">
        <v>623</v>
      </c>
      <c r="COZ96" s="592" t="s">
        <v>623</v>
      </c>
      <c r="CPA96" s="592" t="s">
        <v>623</v>
      </c>
      <c r="CPB96" s="592" t="s">
        <v>623</v>
      </c>
      <c r="CPC96" s="592" t="s">
        <v>623</v>
      </c>
      <c r="CPD96" s="592" t="s">
        <v>623</v>
      </c>
      <c r="CPE96" s="592" t="s">
        <v>623</v>
      </c>
      <c r="CPF96" s="592" t="s">
        <v>623</v>
      </c>
      <c r="CPG96" s="592" t="s">
        <v>623</v>
      </c>
      <c r="CPH96" s="592" t="s">
        <v>623</v>
      </c>
      <c r="CPI96" s="592" t="s">
        <v>623</v>
      </c>
      <c r="CPJ96" s="592" t="s">
        <v>623</v>
      </c>
      <c r="CPK96" s="592" t="s">
        <v>623</v>
      </c>
      <c r="CPL96" s="592" t="s">
        <v>623</v>
      </c>
      <c r="CPM96" s="592" t="s">
        <v>623</v>
      </c>
      <c r="CPN96" s="592" t="s">
        <v>623</v>
      </c>
      <c r="CPO96" s="592" t="s">
        <v>623</v>
      </c>
      <c r="CPP96" s="592" t="s">
        <v>623</v>
      </c>
      <c r="CPQ96" s="592" t="s">
        <v>623</v>
      </c>
      <c r="CPR96" s="592" t="s">
        <v>623</v>
      </c>
      <c r="CPS96" s="592" t="s">
        <v>623</v>
      </c>
      <c r="CPT96" s="592" t="s">
        <v>623</v>
      </c>
      <c r="CPU96" s="592" t="s">
        <v>623</v>
      </c>
      <c r="CPV96" s="592" t="s">
        <v>623</v>
      </c>
      <c r="CPW96" s="592" t="s">
        <v>623</v>
      </c>
      <c r="CPX96" s="592" t="s">
        <v>623</v>
      </c>
      <c r="CPY96" s="592" t="s">
        <v>623</v>
      </c>
      <c r="CPZ96" s="592" t="s">
        <v>623</v>
      </c>
      <c r="CQA96" s="592" t="s">
        <v>623</v>
      </c>
      <c r="CQB96" s="592" t="s">
        <v>623</v>
      </c>
      <c r="CQC96" s="592" t="s">
        <v>623</v>
      </c>
      <c r="CQD96" s="592" t="s">
        <v>623</v>
      </c>
      <c r="CQE96" s="592" t="s">
        <v>623</v>
      </c>
      <c r="CQF96" s="592" t="s">
        <v>623</v>
      </c>
      <c r="CQG96" s="592" t="s">
        <v>623</v>
      </c>
      <c r="CQH96" s="592" t="s">
        <v>623</v>
      </c>
      <c r="CQI96" s="592" t="s">
        <v>623</v>
      </c>
      <c r="CQJ96" s="592" t="s">
        <v>623</v>
      </c>
      <c r="CQK96" s="592" t="s">
        <v>623</v>
      </c>
      <c r="CQL96" s="592" t="s">
        <v>623</v>
      </c>
      <c r="CQM96" s="592" t="s">
        <v>623</v>
      </c>
      <c r="CQN96" s="592" t="s">
        <v>623</v>
      </c>
      <c r="CQO96" s="592" t="s">
        <v>623</v>
      </c>
      <c r="CQP96" s="592" t="s">
        <v>623</v>
      </c>
      <c r="CQQ96" s="592" t="s">
        <v>623</v>
      </c>
      <c r="CQR96" s="592" t="s">
        <v>623</v>
      </c>
      <c r="CQS96" s="592" t="s">
        <v>623</v>
      </c>
      <c r="CQT96" s="592" t="s">
        <v>623</v>
      </c>
      <c r="CQU96" s="592" t="s">
        <v>623</v>
      </c>
      <c r="CQV96" s="592" t="s">
        <v>623</v>
      </c>
      <c r="CQW96" s="592" t="s">
        <v>623</v>
      </c>
      <c r="CQX96" s="592" t="s">
        <v>623</v>
      </c>
      <c r="CQY96" s="592" t="s">
        <v>623</v>
      </c>
      <c r="CQZ96" s="592" t="s">
        <v>623</v>
      </c>
      <c r="CRA96" s="592" t="s">
        <v>623</v>
      </c>
      <c r="CRB96" s="592" t="s">
        <v>623</v>
      </c>
      <c r="CRC96" s="592" t="s">
        <v>623</v>
      </c>
      <c r="CRD96" s="592" t="s">
        <v>623</v>
      </c>
      <c r="CRE96" s="592" t="s">
        <v>623</v>
      </c>
      <c r="CRF96" s="592" t="s">
        <v>623</v>
      </c>
      <c r="CRG96" s="592" t="s">
        <v>623</v>
      </c>
      <c r="CRH96" s="592" t="s">
        <v>623</v>
      </c>
      <c r="CRI96" s="592" t="s">
        <v>623</v>
      </c>
      <c r="CRJ96" s="592" t="s">
        <v>623</v>
      </c>
      <c r="CRK96" s="592" t="s">
        <v>623</v>
      </c>
      <c r="CRL96" s="592" t="s">
        <v>623</v>
      </c>
      <c r="CRM96" s="592" t="s">
        <v>623</v>
      </c>
      <c r="CRN96" s="592" t="s">
        <v>623</v>
      </c>
      <c r="CRO96" s="592" t="s">
        <v>623</v>
      </c>
      <c r="CRP96" s="592" t="s">
        <v>623</v>
      </c>
      <c r="CRQ96" s="592" t="s">
        <v>623</v>
      </c>
      <c r="CRR96" s="592" t="s">
        <v>623</v>
      </c>
      <c r="CRS96" s="592" t="s">
        <v>623</v>
      </c>
      <c r="CRT96" s="592" t="s">
        <v>623</v>
      </c>
      <c r="CRU96" s="592" t="s">
        <v>623</v>
      </c>
      <c r="CRV96" s="592" t="s">
        <v>623</v>
      </c>
      <c r="CRW96" s="592" t="s">
        <v>623</v>
      </c>
      <c r="CRX96" s="592" t="s">
        <v>623</v>
      </c>
      <c r="CRY96" s="592" t="s">
        <v>623</v>
      </c>
      <c r="CRZ96" s="592" t="s">
        <v>623</v>
      </c>
      <c r="CSA96" s="592" t="s">
        <v>623</v>
      </c>
      <c r="CSB96" s="592" t="s">
        <v>623</v>
      </c>
      <c r="CSC96" s="592" t="s">
        <v>623</v>
      </c>
      <c r="CSD96" s="592" t="s">
        <v>623</v>
      </c>
      <c r="CSE96" s="592" t="s">
        <v>623</v>
      </c>
      <c r="CSF96" s="592" t="s">
        <v>623</v>
      </c>
      <c r="CSG96" s="592" t="s">
        <v>623</v>
      </c>
      <c r="CSH96" s="592" t="s">
        <v>623</v>
      </c>
      <c r="CSI96" s="592" t="s">
        <v>623</v>
      </c>
      <c r="CSJ96" s="592" t="s">
        <v>623</v>
      </c>
      <c r="CSK96" s="592" t="s">
        <v>623</v>
      </c>
      <c r="CSL96" s="592" t="s">
        <v>623</v>
      </c>
      <c r="CSM96" s="592" t="s">
        <v>623</v>
      </c>
      <c r="CSN96" s="592" t="s">
        <v>623</v>
      </c>
      <c r="CSO96" s="592" t="s">
        <v>623</v>
      </c>
      <c r="CSP96" s="592" t="s">
        <v>623</v>
      </c>
      <c r="CSQ96" s="592" t="s">
        <v>623</v>
      </c>
      <c r="CSR96" s="592" t="s">
        <v>623</v>
      </c>
      <c r="CSS96" s="592" t="s">
        <v>623</v>
      </c>
      <c r="CST96" s="592" t="s">
        <v>623</v>
      </c>
      <c r="CSU96" s="592" t="s">
        <v>623</v>
      </c>
      <c r="CSV96" s="592" t="s">
        <v>623</v>
      </c>
      <c r="CSW96" s="592" t="s">
        <v>623</v>
      </c>
      <c r="CSX96" s="592" t="s">
        <v>623</v>
      </c>
      <c r="CSY96" s="592" t="s">
        <v>623</v>
      </c>
      <c r="CSZ96" s="592" t="s">
        <v>623</v>
      </c>
      <c r="CTA96" s="592" t="s">
        <v>623</v>
      </c>
      <c r="CTB96" s="592" t="s">
        <v>623</v>
      </c>
      <c r="CTC96" s="592" t="s">
        <v>623</v>
      </c>
      <c r="CTD96" s="592" t="s">
        <v>623</v>
      </c>
      <c r="CTE96" s="592" t="s">
        <v>623</v>
      </c>
      <c r="CTF96" s="592" t="s">
        <v>623</v>
      </c>
      <c r="CTG96" s="592" t="s">
        <v>623</v>
      </c>
      <c r="CTH96" s="592" t="s">
        <v>623</v>
      </c>
      <c r="CTI96" s="592" t="s">
        <v>623</v>
      </c>
      <c r="CTJ96" s="592" t="s">
        <v>623</v>
      </c>
      <c r="CTK96" s="592" t="s">
        <v>623</v>
      </c>
      <c r="CTL96" s="592" t="s">
        <v>623</v>
      </c>
      <c r="CTM96" s="592" t="s">
        <v>623</v>
      </c>
      <c r="CTN96" s="592" t="s">
        <v>623</v>
      </c>
      <c r="CTO96" s="592" t="s">
        <v>623</v>
      </c>
      <c r="CTP96" s="592" t="s">
        <v>623</v>
      </c>
      <c r="CTQ96" s="592" t="s">
        <v>623</v>
      </c>
      <c r="CTR96" s="592" t="s">
        <v>623</v>
      </c>
      <c r="CTS96" s="592" t="s">
        <v>623</v>
      </c>
      <c r="CTT96" s="592" t="s">
        <v>623</v>
      </c>
      <c r="CTU96" s="592" t="s">
        <v>623</v>
      </c>
      <c r="CTV96" s="592" t="s">
        <v>623</v>
      </c>
      <c r="CTW96" s="592" t="s">
        <v>623</v>
      </c>
      <c r="CTX96" s="592" t="s">
        <v>623</v>
      </c>
      <c r="CTY96" s="592" t="s">
        <v>623</v>
      </c>
      <c r="CTZ96" s="592" t="s">
        <v>623</v>
      </c>
      <c r="CUA96" s="592" t="s">
        <v>623</v>
      </c>
      <c r="CUB96" s="592" t="s">
        <v>623</v>
      </c>
      <c r="CUC96" s="592" t="s">
        <v>623</v>
      </c>
      <c r="CUD96" s="592" t="s">
        <v>623</v>
      </c>
      <c r="CUE96" s="592" t="s">
        <v>623</v>
      </c>
      <c r="CUF96" s="592" t="s">
        <v>623</v>
      </c>
      <c r="CUG96" s="592" t="s">
        <v>623</v>
      </c>
      <c r="CUH96" s="592" t="s">
        <v>623</v>
      </c>
      <c r="CUI96" s="592" t="s">
        <v>623</v>
      </c>
      <c r="CUJ96" s="592" t="s">
        <v>623</v>
      </c>
      <c r="CUK96" s="592" t="s">
        <v>623</v>
      </c>
      <c r="CUL96" s="592" t="s">
        <v>623</v>
      </c>
      <c r="CUM96" s="592" t="s">
        <v>623</v>
      </c>
      <c r="CUN96" s="592" t="s">
        <v>623</v>
      </c>
      <c r="CUO96" s="592" t="s">
        <v>623</v>
      </c>
      <c r="CUP96" s="592" t="s">
        <v>623</v>
      </c>
      <c r="CUQ96" s="592" t="s">
        <v>623</v>
      </c>
      <c r="CUR96" s="592" t="s">
        <v>623</v>
      </c>
      <c r="CUS96" s="592" t="s">
        <v>623</v>
      </c>
      <c r="CUT96" s="592" t="s">
        <v>623</v>
      </c>
      <c r="CUU96" s="592" t="s">
        <v>623</v>
      </c>
      <c r="CUV96" s="592" t="s">
        <v>623</v>
      </c>
      <c r="CUW96" s="592" t="s">
        <v>623</v>
      </c>
      <c r="CUX96" s="592" t="s">
        <v>623</v>
      </c>
      <c r="CUY96" s="592" t="s">
        <v>623</v>
      </c>
      <c r="CUZ96" s="592" t="s">
        <v>623</v>
      </c>
      <c r="CVA96" s="592" t="s">
        <v>623</v>
      </c>
      <c r="CVB96" s="592" t="s">
        <v>623</v>
      </c>
      <c r="CVC96" s="592" t="s">
        <v>623</v>
      </c>
      <c r="CVD96" s="592" t="s">
        <v>623</v>
      </c>
      <c r="CVE96" s="592" t="s">
        <v>623</v>
      </c>
      <c r="CVF96" s="592" t="s">
        <v>623</v>
      </c>
      <c r="CVG96" s="592" t="s">
        <v>623</v>
      </c>
      <c r="CVH96" s="592" t="s">
        <v>623</v>
      </c>
      <c r="CVI96" s="592" t="s">
        <v>623</v>
      </c>
      <c r="CVJ96" s="592" t="s">
        <v>623</v>
      </c>
      <c r="CVK96" s="592" t="s">
        <v>623</v>
      </c>
      <c r="CVL96" s="592" t="s">
        <v>623</v>
      </c>
      <c r="CVM96" s="592" t="s">
        <v>623</v>
      </c>
      <c r="CVN96" s="592" t="s">
        <v>623</v>
      </c>
      <c r="CVO96" s="592" t="s">
        <v>623</v>
      </c>
      <c r="CVP96" s="592" t="s">
        <v>623</v>
      </c>
      <c r="CVQ96" s="592" t="s">
        <v>623</v>
      </c>
      <c r="CVR96" s="592" t="s">
        <v>623</v>
      </c>
      <c r="CVS96" s="592" t="s">
        <v>623</v>
      </c>
      <c r="CVT96" s="592" t="s">
        <v>623</v>
      </c>
      <c r="CVU96" s="592" t="s">
        <v>623</v>
      </c>
      <c r="CVV96" s="592" t="s">
        <v>623</v>
      </c>
      <c r="CVW96" s="592" t="s">
        <v>623</v>
      </c>
      <c r="CVX96" s="592" t="s">
        <v>623</v>
      </c>
      <c r="CVY96" s="592" t="s">
        <v>623</v>
      </c>
      <c r="CVZ96" s="592" t="s">
        <v>623</v>
      </c>
      <c r="CWA96" s="592" t="s">
        <v>623</v>
      </c>
      <c r="CWB96" s="592" t="s">
        <v>623</v>
      </c>
      <c r="CWC96" s="592" t="s">
        <v>623</v>
      </c>
      <c r="CWD96" s="592" t="s">
        <v>623</v>
      </c>
      <c r="CWE96" s="592" t="s">
        <v>623</v>
      </c>
      <c r="CWF96" s="592" t="s">
        <v>623</v>
      </c>
      <c r="CWG96" s="592" t="s">
        <v>623</v>
      </c>
      <c r="CWH96" s="592" t="s">
        <v>623</v>
      </c>
      <c r="CWI96" s="592" t="s">
        <v>623</v>
      </c>
      <c r="CWJ96" s="592" t="s">
        <v>623</v>
      </c>
      <c r="CWK96" s="592" t="s">
        <v>623</v>
      </c>
      <c r="CWL96" s="592" t="s">
        <v>623</v>
      </c>
      <c r="CWM96" s="592" t="s">
        <v>623</v>
      </c>
      <c r="CWN96" s="592" t="s">
        <v>623</v>
      </c>
      <c r="CWO96" s="592" t="s">
        <v>623</v>
      </c>
      <c r="CWP96" s="592" t="s">
        <v>623</v>
      </c>
      <c r="CWQ96" s="592" t="s">
        <v>623</v>
      </c>
      <c r="CWR96" s="592" t="s">
        <v>623</v>
      </c>
      <c r="CWS96" s="592" t="s">
        <v>623</v>
      </c>
      <c r="CWT96" s="592" t="s">
        <v>623</v>
      </c>
      <c r="CWU96" s="592" t="s">
        <v>623</v>
      </c>
      <c r="CWV96" s="592" t="s">
        <v>623</v>
      </c>
      <c r="CWW96" s="592" t="s">
        <v>623</v>
      </c>
      <c r="CWX96" s="592" t="s">
        <v>623</v>
      </c>
      <c r="CWY96" s="592" t="s">
        <v>623</v>
      </c>
      <c r="CWZ96" s="592" t="s">
        <v>623</v>
      </c>
      <c r="CXA96" s="592" t="s">
        <v>623</v>
      </c>
      <c r="CXB96" s="592" t="s">
        <v>623</v>
      </c>
      <c r="CXC96" s="592" t="s">
        <v>623</v>
      </c>
      <c r="CXD96" s="592" t="s">
        <v>623</v>
      </c>
      <c r="CXE96" s="592" t="s">
        <v>623</v>
      </c>
      <c r="CXF96" s="592" t="s">
        <v>623</v>
      </c>
      <c r="CXG96" s="592" t="s">
        <v>623</v>
      </c>
      <c r="CXH96" s="592" t="s">
        <v>623</v>
      </c>
      <c r="CXI96" s="592" t="s">
        <v>623</v>
      </c>
      <c r="CXJ96" s="592" t="s">
        <v>623</v>
      </c>
      <c r="CXK96" s="592" t="s">
        <v>623</v>
      </c>
      <c r="CXL96" s="592" t="s">
        <v>623</v>
      </c>
      <c r="CXM96" s="592" t="s">
        <v>623</v>
      </c>
      <c r="CXN96" s="592" t="s">
        <v>623</v>
      </c>
      <c r="CXO96" s="592" t="s">
        <v>623</v>
      </c>
      <c r="CXP96" s="592" t="s">
        <v>623</v>
      </c>
      <c r="CXQ96" s="592" t="s">
        <v>623</v>
      </c>
      <c r="CXR96" s="592" t="s">
        <v>623</v>
      </c>
      <c r="CXS96" s="592" t="s">
        <v>623</v>
      </c>
      <c r="CXT96" s="592" t="s">
        <v>623</v>
      </c>
      <c r="CXU96" s="592" t="s">
        <v>623</v>
      </c>
      <c r="CXV96" s="592" t="s">
        <v>623</v>
      </c>
      <c r="CXW96" s="592" t="s">
        <v>623</v>
      </c>
      <c r="CXX96" s="592" t="s">
        <v>623</v>
      </c>
      <c r="CXY96" s="592" t="s">
        <v>623</v>
      </c>
      <c r="CXZ96" s="592" t="s">
        <v>623</v>
      </c>
      <c r="CYA96" s="592" t="s">
        <v>623</v>
      </c>
      <c r="CYB96" s="592" t="s">
        <v>623</v>
      </c>
      <c r="CYC96" s="592" t="s">
        <v>623</v>
      </c>
      <c r="CYD96" s="592" t="s">
        <v>623</v>
      </c>
      <c r="CYE96" s="592" t="s">
        <v>623</v>
      </c>
      <c r="CYF96" s="592" t="s">
        <v>623</v>
      </c>
      <c r="CYG96" s="592" t="s">
        <v>623</v>
      </c>
      <c r="CYH96" s="592" t="s">
        <v>623</v>
      </c>
      <c r="CYI96" s="592" t="s">
        <v>623</v>
      </c>
      <c r="CYJ96" s="592" t="s">
        <v>623</v>
      </c>
      <c r="CYK96" s="592" t="s">
        <v>623</v>
      </c>
      <c r="CYL96" s="592" t="s">
        <v>623</v>
      </c>
      <c r="CYM96" s="592" t="s">
        <v>623</v>
      </c>
      <c r="CYN96" s="592" t="s">
        <v>623</v>
      </c>
      <c r="CYO96" s="592" t="s">
        <v>623</v>
      </c>
      <c r="CYP96" s="592" t="s">
        <v>623</v>
      </c>
      <c r="CYQ96" s="592" t="s">
        <v>623</v>
      </c>
      <c r="CYR96" s="592" t="s">
        <v>623</v>
      </c>
      <c r="CYS96" s="592" t="s">
        <v>623</v>
      </c>
      <c r="CYT96" s="592" t="s">
        <v>623</v>
      </c>
      <c r="CYU96" s="592" t="s">
        <v>623</v>
      </c>
      <c r="CYV96" s="592" t="s">
        <v>623</v>
      </c>
      <c r="CYW96" s="592" t="s">
        <v>623</v>
      </c>
      <c r="CYX96" s="592" t="s">
        <v>623</v>
      </c>
      <c r="CYY96" s="592" t="s">
        <v>623</v>
      </c>
      <c r="CYZ96" s="592" t="s">
        <v>623</v>
      </c>
      <c r="CZA96" s="592" t="s">
        <v>623</v>
      </c>
      <c r="CZB96" s="592" t="s">
        <v>623</v>
      </c>
      <c r="CZC96" s="592" t="s">
        <v>623</v>
      </c>
      <c r="CZD96" s="592" t="s">
        <v>623</v>
      </c>
      <c r="CZE96" s="592" t="s">
        <v>623</v>
      </c>
      <c r="CZF96" s="592" t="s">
        <v>623</v>
      </c>
      <c r="CZG96" s="592" t="s">
        <v>623</v>
      </c>
      <c r="CZH96" s="592" t="s">
        <v>623</v>
      </c>
      <c r="CZI96" s="592" t="s">
        <v>623</v>
      </c>
      <c r="CZJ96" s="592" t="s">
        <v>623</v>
      </c>
      <c r="CZK96" s="592" t="s">
        <v>623</v>
      </c>
      <c r="CZL96" s="592" t="s">
        <v>623</v>
      </c>
      <c r="CZM96" s="592" t="s">
        <v>623</v>
      </c>
      <c r="CZN96" s="592" t="s">
        <v>623</v>
      </c>
      <c r="CZO96" s="592" t="s">
        <v>623</v>
      </c>
      <c r="CZP96" s="592" t="s">
        <v>623</v>
      </c>
      <c r="CZQ96" s="592" t="s">
        <v>623</v>
      </c>
      <c r="CZR96" s="592" t="s">
        <v>623</v>
      </c>
      <c r="CZS96" s="592" t="s">
        <v>623</v>
      </c>
      <c r="CZT96" s="592" t="s">
        <v>623</v>
      </c>
      <c r="CZU96" s="592" t="s">
        <v>623</v>
      </c>
      <c r="CZV96" s="592" t="s">
        <v>623</v>
      </c>
      <c r="CZW96" s="592" t="s">
        <v>623</v>
      </c>
      <c r="CZX96" s="592" t="s">
        <v>623</v>
      </c>
      <c r="CZY96" s="592" t="s">
        <v>623</v>
      </c>
      <c r="CZZ96" s="592" t="s">
        <v>623</v>
      </c>
      <c r="DAA96" s="592" t="s">
        <v>623</v>
      </c>
      <c r="DAB96" s="592" t="s">
        <v>623</v>
      </c>
      <c r="DAC96" s="592" t="s">
        <v>623</v>
      </c>
      <c r="DAD96" s="592" t="s">
        <v>623</v>
      </c>
      <c r="DAE96" s="592" t="s">
        <v>623</v>
      </c>
      <c r="DAF96" s="592" t="s">
        <v>623</v>
      </c>
      <c r="DAG96" s="592" t="s">
        <v>623</v>
      </c>
      <c r="DAH96" s="592" t="s">
        <v>623</v>
      </c>
      <c r="DAI96" s="592" t="s">
        <v>623</v>
      </c>
      <c r="DAJ96" s="592" t="s">
        <v>623</v>
      </c>
      <c r="DAK96" s="592" t="s">
        <v>623</v>
      </c>
      <c r="DAL96" s="592" t="s">
        <v>623</v>
      </c>
      <c r="DAM96" s="592" t="s">
        <v>623</v>
      </c>
      <c r="DAN96" s="592" t="s">
        <v>623</v>
      </c>
      <c r="DAO96" s="592" t="s">
        <v>623</v>
      </c>
      <c r="DAP96" s="592" t="s">
        <v>623</v>
      </c>
      <c r="DAQ96" s="592" t="s">
        <v>623</v>
      </c>
      <c r="DAR96" s="592" t="s">
        <v>623</v>
      </c>
      <c r="DAS96" s="592" t="s">
        <v>623</v>
      </c>
      <c r="DAT96" s="592" t="s">
        <v>623</v>
      </c>
      <c r="DAU96" s="592" t="s">
        <v>623</v>
      </c>
      <c r="DAV96" s="592" t="s">
        <v>623</v>
      </c>
      <c r="DAW96" s="592" t="s">
        <v>623</v>
      </c>
      <c r="DAX96" s="592" t="s">
        <v>623</v>
      </c>
      <c r="DAY96" s="592" t="s">
        <v>623</v>
      </c>
      <c r="DAZ96" s="592" t="s">
        <v>623</v>
      </c>
      <c r="DBA96" s="592" t="s">
        <v>623</v>
      </c>
      <c r="DBB96" s="592" t="s">
        <v>623</v>
      </c>
      <c r="DBC96" s="592" t="s">
        <v>623</v>
      </c>
      <c r="DBD96" s="592" t="s">
        <v>623</v>
      </c>
      <c r="DBE96" s="592" t="s">
        <v>623</v>
      </c>
      <c r="DBF96" s="592" t="s">
        <v>623</v>
      </c>
      <c r="DBG96" s="592" t="s">
        <v>623</v>
      </c>
      <c r="DBH96" s="592" t="s">
        <v>623</v>
      </c>
      <c r="DBI96" s="592" t="s">
        <v>623</v>
      </c>
      <c r="DBJ96" s="592" t="s">
        <v>623</v>
      </c>
      <c r="DBK96" s="592" t="s">
        <v>623</v>
      </c>
      <c r="DBL96" s="592" t="s">
        <v>623</v>
      </c>
      <c r="DBM96" s="592" t="s">
        <v>623</v>
      </c>
      <c r="DBN96" s="592" t="s">
        <v>623</v>
      </c>
      <c r="DBO96" s="592" t="s">
        <v>623</v>
      </c>
      <c r="DBP96" s="592" t="s">
        <v>623</v>
      </c>
      <c r="DBQ96" s="592" t="s">
        <v>623</v>
      </c>
      <c r="DBR96" s="592" t="s">
        <v>623</v>
      </c>
      <c r="DBS96" s="592" t="s">
        <v>623</v>
      </c>
      <c r="DBT96" s="592" t="s">
        <v>623</v>
      </c>
      <c r="DBU96" s="592" t="s">
        <v>623</v>
      </c>
      <c r="DBV96" s="592" t="s">
        <v>623</v>
      </c>
      <c r="DBW96" s="592" t="s">
        <v>623</v>
      </c>
      <c r="DBX96" s="592" t="s">
        <v>623</v>
      </c>
      <c r="DBY96" s="592" t="s">
        <v>623</v>
      </c>
      <c r="DBZ96" s="592" t="s">
        <v>623</v>
      </c>
      <c r="DCA96" s="592" t="s">
        <v>623</v>
      </c>
      <c r="DCB96" s="592" t="s">
        <v>623</v>
      </c>
      <c r="DCC96" s="592" t="s">
        <v>623</v>
      </c>
      <c r="DCD96" s="592" t="s">
        <v>623</v>
      </c>
      <c r="DCE96" s="592" t="s">
        <v>623</v>
      </c>
      <c r="DCF96" s="592" t="s">
        <v>623</v>
      </c>
      <c r="DCG96" s="592" t="s">
        <v>623</v>
      </c>
      <c r="DCH96" s="592" t="s">
        <v>623</v>
      </c>
      <c r="DCI96" s="592" t="s">
        <v>623</v>
      </c>
      <c r="DCJ96" s="592" t="s">
        <v>623</v>
      </c>
      <c r="DCK96" s="592" t="s">
        <v>623</v>
      </c>
      <c r="DCL96" s="592" t="s">
        <v>623</v>
      </c>
      <c r="DCM96" s="592" t="s">
        <v>623</v>
      </c>
      <c r="DCN96" s="592" t="s">
        <v>623</v>
      </c>
      <c r="DCO96" s="592" t="s">
        <v>623</v>
      </c>
      <c r="DCP96" s="592" t="s">
        <v>623</v>
      </c>
      <c r="DCQ96" s="592" t="s">
        <v>623</v>
      </c>
      <c r="DCR96" s="592" t="s">
        <v>623</v>
      </c>
      <c r="DCS96" s="592" t="s">
        <v>623</v>
      </c>
      <c r="DCT96" s="592" t="s">
        <v>623</v>
      </c>
      <c r="DCU96" s="592" t="s">
        <v>623</v>
      </c>
      <c r="DCV96" s="592" t="s">
        <v>623</v>
      </c>
      <c r="DCW96" s="592" t="s">
        <v>623</v>
      </c>
      <c r="DCX96" s="592" t="s">
        <v>623</v>
      </c>
      <c r="DCY96" s="592" t="s">
        <v>623</v>
      </c>
      <c r="DCZ96" s="592" t="s">
        <v>623</v>
      </c>
      <c r="DDA96" s="592" t="s">
        <v>623</v>
      </c>
      <c r="DDB96" s="592" t="s">
        <v>623</v>
      </c>
      <c r="DDC96" s="592" t="s">
        <v>623</v>
      </c>
      <c r="DDD96" s="592" t="s">
        <v>623</v>
      </c>
      <c r="DDE96" s="592" t="s">
        <v>623</v>
      </c>
      <c r="DDF96" s="592" t="s">
        <v>623</v>
      </c>
      <c r="DDG96" s="592" t="s">
        <v>623</v>
      </c>
      <c r="DDH96" s="592" t="s">
        <v>623</v>
      </c>
      <c r="DDI96" s="592" t="s">
        <v>623</v>
      </c>
      <c r="DDJ96" s="592" t="s">
        <v>623</v>
      </c>
      <c r="DDK96" s="592" t="s">
        <v>623</v>
      </c>
      <c r="DDL96" s="592" t="s">
        <v>623</v>
      </c>
      <c r="DDM96" s="592" t="s">
        <v>623</v>
      </c>
      <c r="DDN96" s="592" t="s">
        <v>623</v>
      </c>
      <c r="DDO96" s="592" t="s">
        <v>623</v>
      </c>
      <c r="DDP96" s="592" t="s">
        <v>623</v>
      </c>
      <c r="DDQ96" s="592" t="s">
        <v>623</v>
      </c>
      <c r="DDR96" s="592" t="s">
        <v>623</v>
      </c>
      <c r="DDS96" s="592" t="s">
        <v>623</v>
      </c>
      <c r="DDT96" s="592" t="s">
        <v>623</v>
      </c>
      <c r="DDU96" s="592" t="s">
        <v>623</v>
      </c>
      <c r="DDV96" s="592" t="s">
        <v>623</v>
      </c>
      <c r="DDW96" s="592" t="s">
        <v>623</v>
      </c>
      <c r="DDX96" s="592" t="s">
        <v>623</v>
      </c>
      <c r="DDY96" s="592" t="s">
        <v>623</v>
      </c>
      <c r="DDZ96" s="592" t="s">
        <v>623</v>
      </c>
      <c r="DEA96" s="592" t="s">
        <v>623</v>
      </c>
      <c r="DEB96" s="592" t="s">
        <v>623</v>
      </c>
      <c r="DEC96" s="592" t="s">
        <v>623</v>
      </c>
      <c r="DED96" s="592" t="s">
        <v>623</v>
      </c>
      <c r="DEE96" s="592" t="s">
        <v>623</v>
      </c>
      <c r="DEF96" s="592" t="s">
        <v>623</v>
      </c>
      <c r="DEG96" s="592" t="s">
        <v>623</v>
      </c>
      <c r="DEH96" s="592" t="s">
        <v>623</v>
      </c>
      <c r="DEI96" s="592" t="s">
        <v>623</v>
      </c>
      <c r="DEJ96" s="592" t="s">
        <v>623</v>
      </c>
      <c r="DEK96" s="592" t="s">
        <v>623</v>
      </c>
      <c r="DEL96" s="592" t="s">
        <v>623</v>
      </c>
      <c r="DEM96" s="592" t="s">
        <v>623</v>
      </c>
      <c r="DEN96" s="592" t="s">
        <v>623</v>
      </c>
      <c r="DEO96" s="592" t="s">
        <v>623</v>
      </c>
      <c r="DEP96" s="592" t="s">
        <v>623</v>
      </c>
      <c r="DEQ96" s="592" t="s">
        <v>623</v>
      </c>
      <c r="DER96" s="592" t="s">
        <v>623</v>
      </c>
      <c r="DES96" s="592" t="s">
        <v>623</v>
      </c>
      <c r="DET96" s="592" t="s">
        <v>623</v>
      </c>
      <c r="DEU96" s="592" t="s">
        <v>623</v>
      </c>
      <c r="DEV96" s="592" t="s">
        <v>623</v>
      </c>
      <c r="DEW96" s="592" t="s">
        <v>623</v>
      </c>
      <c r="DEX96" s="592" t="s">
        <v>623</v>
      </c>
      <c r="DEY96" s="592" t="s">
        <v>623</v>
      </c>
      <c r="DEZ96" s="592" t="s">
        <v>623</v>
      </c>
      <c r="DFA96" s="592" t="s">
        <v>623</v>
      </c>
      <c r="DFB96" s="592" t="s">
        <v>623</v>
      </c>
      <c r="DFC96" s="592" t="s">
        <v>623</v>
      </c>
      <c r="DFD96" s="592" t="s">
        <v>623</v>
      </c>
      <c r="DFE96" s="592" t="s">
        <v>623</v>
      </c>
      <c r="DFF96" s="592" t="s">
        <v>623</v>
      </c>
      <c r="DFG96" s="592" t="s">
        <v>623</v>
      </c>
      <c r="DFH96" s="592" t="s">
        <v>623</v>
      </c>
      <c r="DFI96" s="592" t="s">
        <v>623</v>
      </c>
      <c r="DFJ96" s="592" t="s">
        <v>623</v>
      </c>
      <c r="DFK96" s="592" t="s">
        <v>623</v>
      </c>
      <c r="DFL96" s="592" t="s">
        <v>623</v>
      </c>
      <c r="DFM96" s="592" t="s">
        <v>623</v>
      </c>
      <c r="DFN96" s="592" t="s">
        <v>623</v>
      </c>
      <c r="DFO96" s="592" t="s">
        <v>623</v>
      </c>
      <c r="DFP96" s="592" t="s">
        <v>623</v>
      </c>
      <c r="DFQ96" s="592" t="s">
        <v>623</v>
      </c>
      <c r="DFR96" s="592" t="s">
        <v>623</v>
      </c>
      <c r="DFS96" s="592" t="s">
        <v>623</v>
      </c>
      <c r="DFT96" s="592" t="s">
        <v>623</v>
      </c>
      <c r="DFU96" s="592" t="s">
        <v>623</v>
      </c>
      <c r="DFV96" s="592" t="s">
        <v>623</v>
      </c>
      <c r="DFW96" s="592" t="s">
        <v>623</v>
      </c>
      <c r="DFX96" s="592" t="s">
        <v>623</v>
      </c>
      <c r="DFY96" s="592" t="s">
        <v>623</v>
      </c>
      <c r="DFZ96" s="592" t="s">
        <v>623</v>
      </c>
      <c r="DGA96" s="592" t="s">
        <v>623</v>
      </c>
      <c r="DGB96" s="592" t="s">
        <v>623</v>
      </c>
      <c r="DGC96" s="592" t="s">
        <v>623</v>
      </c>
      <c r="DGD96" s="592" t="s">
        <v>623</v>
      </c>
      <c r="DGE96" s="592" t="s">
        <v>623</v>
      </c>
      <c r="DGF96" s="592" t="s">
        <v>623</v>
      </c>
      <c r="DGG96" s="592" t="s">
        <v>623</v>
      </c>
      <c r="DGH96" s="592" t="s">
        <v>623</v>
      </c>
      <c r="DGI96" s="592" t="s">
        <v>623</v>
      </c>
      <c r="DGJ96" s="592" t="s">
        <v>623</v>
      </c>
      <c r="DGK96" s="592" t="s">
        <v>623</v>
      </c>
      <c r="DGL96" s="592" t="s">
        <v>623</v>
      </c>
      <c r="DGM96" s="592" t="s">
        <v>623</v>
      </c>
      <c r="DGN96" s="592" t="s">
        <v>623</v>
      </c>
      <c r="DGO96" s="592" t="s">
        <v>623</v>
      </c>
      <c r="DGP96" s="592" t="s">
        <v>623</v>
      </c>
      <c r="DGQ96" s="592" t="s">
        <v>623</v>
      </c>
      <c r="DGR96" s="592" t="s">
        <v>623</v>
      </c>
      <c r="DGS96" s="592" t="s">
        <v>623</v>
      </c>
      <c r="DGT96" s="592" t="s">
        <v>623</v>
      </c>
      <c r="DGU96" s="592" t="s">
        <v>623</v>
      </c>
      <c r="DGV96" s="592" t="s">
        <v>623</v>
      </c>
      <c r="DGW96" s="592" t="s">
        <v>623</v>
      </c>
      <c r="DGX96" s="592" t="s">
        <v>623</v>
      </c>
      <c r="DGY96" s="592" t="s">
        <v>623</v>
      </c>
      <c r="DGZ96" s="592" t="s">
        <v>623</v>
      </c>
      <c r="DHA96" s="592" t="s">
        <v>623</v>
      </c>
      <c r="DHB96" s="592" t="s">
        <v>623</v>
      </c>
      <c r="DHC96" s="592" t="s">
        <v>623</v>
      </c>
      <c r="DHD96" s="592" t="s">
        <v>623</v>
      </c>
      <c r="DHE96" s="592" t="s">
        <v>623</v>
      </c>
      <c r="DHF96" s="592" t="s">
        <v>623</v>
      </c>
      <c r="DHG96" s="592" t="s">
        <v>623</v>
      </c>
      <c r="DHH96" s="592" t="s">
        <v>623</v>
      </c>
      <c r="DHI96" s="592" t="s">
        <v>623</v>
      </c>
      <c r="DHJ96" s="592" t="s">
        <v>623</v>
      </c>
      <c r="DHK96" s="592" t="s">
        <v>623</v>
      </c>
      <c r="DHL96" s="592" t="s">
        <v>623</v>
      </c>
      <c r="DHM96" s="592" t="s">
        <v>623</v>
      </c>
      <c r="DHN96" s="592" t="s">
        <v>623</v>
      </c>
      <c r="DHO96" s="592" t="s">
        <v>623</v>
      </c>
      <c r="DHP96" s="592" t="s">
        <v>623</v>
      </c>
      <c r="DHQ96" s="592" t="s">
        <v>623</v>
      </c>
      <c r="DHR96" s="592" t="s">
        <v>623</v>
      </c>
      <c r="DHS96" s="592" t="s">
        <v>623</v>
      </c>
      <c r="DHT96" s="592" t="s">
        <v>623</v>
      </c>
      <c r="DHU96" s="592" t="s">
        <v>623</v>
      </c>
      <c r="DHV96" s="592" t="s">
        <v>623</v>
      </c>
      <c r="DHW96" s="592" t="s">
        <v>623</v>
      </c>
      <c r="DHX96" s="592" t="s">
        <v>623</v>
      </c>
      <c r="DHY96" s="592" t="s">
        <v>623</v>
      </c>
      <c r="DHZ96" s="592" t="s">
        <v>623</v>
      </c>
      <c r="DIA96" s="592" t="s">
        <v>623</v>
      </c>
      <c r="DIB96" s="592" t="s">
        <v>623</v>
      </c>
      <c r="DIC96" s="592" t="s">
        <v>623</v>
      </c>
      <c r="DID96" s="592" t="s">
        <v>623</v>
      </c>
      <c r="DIE96" s="592" t="s">
        <v>623</v>
      </c>
      <c r="DIF96" s="592" t="s">
        <v>623</v>
      </c>
      <c r="DIG96" s="592" t="s">
        <v>623</v>
      </c>
      <c r="DIH96" s="592" t="s">
        <v>623</v>
      </c>
      <c r="DII96" s="592" t="s">
        <v>623</v>
      </c>
      <c r="DIJ96" s="592" t="s">
        <v>623</v>
      </c>
      <c r="DIK96" s="592" t="s">
        <v>623</v>
      </c>
      <c r="DIL96" s="592" t="s">
        <v>623</v>
      </c>
      <c r="DIM96" s="592" t="s">
        <v>623</v>
      </c>
      <c r="DIN96" s="592" t="s">
        <v>623</v>
      </c>
      <c r="DIO96" s="592" t="s">
        <v>623</v>
      </c>
      <c r="DIP96" s="592" t="s">
        <v>623</v>
      </c>
      <c r="DIQ96" s="592" t="s">
        <v>623</v>
      </c>
      <c r="DIR96" s="592" t="s">
        <v>623</v>
      </c>
      <c r="DIS96" s="592" t="s">
        <v>623</v>
      </c>
      <c r="DIT96" s="592" t="s">
        <v>623</v>
      </c>
      <c r="DIU96" s="592" t="s">
        <v>623</v>
      </c>
      <c r="DIV96" s="592" t="s">
        <v>623</v>
      </c>
      <c r="DIW96" s="592" t="s">
        <v>623</v>
      </c>
      <c r="DIX96" s="592" t="s">
        <v>623</v>
      </c>
      <c r="DIY96" s="592" t="s">
        <v>623</v>
      </c>
      <c r="DIZ96" s="592" t="s">
        <v>623</v>
      </c>
      <c r="DJA96" s="592" t="s">
        <v>623</v>
      </c>
      <c r="DJB96" s="592" t="s">
        <v>623</v>
      </c>
      <c r="DJC96" s="592" t="s">
        <v>623</v>
      </c>
      <c r="DJD96" s="592" t="s">
        <v>623</v>
      </c>
      <c r="DJE96" s="592" t="s">
        <v>623</v>
      </c>
      <c r="DJF96" s="592" t="s">
        <v>623</v>
      </c>
      <c r="DJG96" s="592" t="s">
        <v>623</v>
      </c>
      <c r="DJH96" s="592" t="s">
        <v>623</v>
      </c>
      <c r="DJI96" s="592" t="s">
        <v>623</v>
      </c>
      <c r="DJJ96" s="592" t="s">
        <v>623</v>
      </c>
      <c r="DJK96" s="592" t="s">
        <v>623</v>
      </c>
      <c r="DJL96" s="592" t="s">
        <v>623</v>
      </c>
      <c r="DJM96" s="592" t="s">
        <v>623</v>
      </c>
      <c r="DJN96" s="592" t="s">
        <v>623</v>
      </c>
      <c r="DJO96" s="592" t="s">
        <v>623</v>
      </c>
      <c r="DJP96" s="592" t="s">
        <v>623</v>
      </c>
      <c r="DJQ96" s="592" t="s">
        <v>623</v>
      </c>
      <c r="DJR96" s="592" t="s">
        <v>623</v>
      </c>
      <c r="DJS96" s="592" t="s">
        <v>623</v>
      </c>
      <c r="DJT96" s="592" t="s">
        <v>623</v>
      </c>
      <c r="DJU96" s="592" t="s">
        <v>623</v>
      </c>
      <c r="DJV96" s="592" t="s">
        <v>623</v>
      </c>
      <c r="DJW96" s="592" t="s">
        <v>623</v>
      </c>
      <c r="DJX96" s="592" t="s">
        <v>623</v>
      </c>
      <c r="DJY96" s="592" t="s">
        <v>623</v>
      </c>
      <c r="DJZ96" s="592" t="s">
        <v>623</v>
      </c>
      <c r="DKA96" s="592" t="s">
        <v>623</v>
      </c>
      <c r="DKB96" s="592" t="s">
        <v>623</v>
      </c>
      <c r="DKC96" s="592" t="s">
        <v>623</v>
      </c>
      <c r="DKD96" s="592" t="s">
        <v>623</v>
      </c>
      <c r="DKE96" s="592" t="s">
        <v>623</v>
      </c>
      <c r="DKF96" s="592" t="s">
        <v>623</v>
      </c>
      <c r="DKG96" s="592" t="s">
        <v>623</v>
      </c>
      <c r="DKH96" s="592" t="s">
        <v>623</v>
      </c>
      <c r="DKI96" s="592" t="s">
        <v>623</v>
      </c>
      <c r="DKJ96" s="592" t="s">
        <v>623</v>
      </c>
      <c r="DKK96" s="592" t="s">
        <v>623</v>
      </c>
      <c r="DKL96" s="592" t="s">
        <v>623</v>
      </c>
      <c r="DKM96" s="592" t="s">
        <v>623</v>
      </c>
      <c r="DKN96" s="592" t="s">
        <v>623</v>
      </c>
      <c r="DKO96" s="592" t="s">
        <v>623</v>
      </c>
      <c r="DKP96" s="592" t="s">
        <v>623</v>
      </c>
      <c r="DKQ96" s="592" t="s">
        <v>623</v>
      </c>
      <c r="DKR96" s="592" t="s">
        <v>623</v>
      </c>
      <c r="DKS96" s="592" t="s">
        <v>623</v>
      </c>
      <c r="DKT96" s="592" t="s">
        <v>623</v>
      </c>
      <c r="DKU96" s="592" t="s">
        <v>623</v>
      </c>
      <c r="DKV96" s="592" t="s">
        <v>623</v>
      </c>
      <c r="DKW96" s="592" t="s">
        <v>623</v>
      </c>
      <c r="DKX96" s="592" t="s">
        <v>623</v>
      </c>
      <c r="DKY96" s="592" t="s">
        <v>623</v>
      </c>
      <c r="DKZ96" s="592" t="s">
        <v>623</v>
      </c>
      <c r="DLA96" s="592" t="s">
        <v>623</v>
      </c>
      <c r="DLB96" s="592" t="s">
        <v>623</v>
      </c>
      <c r="DLC96" s="592" t="s">
        <v>623</v>
      </c>
      <c r="DLD96" s="592" t="s">
        <v>623</v>
      </c>
      <c r="DLE96" s="592" t="s">
        <v>623</v>
      </c>
      <c r="DLF96" s="592" t="s">
        <v>623</v>
      </c>
      <c r="DLG96" s="592" t="s">
        <v>623</v>
      </c>
      <c r="DLH96" s="592" t="s">
        <v>623</v>
      </c>
      <c r="DLI96" s="592" t="s">
        <v>623</v>
      </c>
      <c r="DLJ96" s="592" t="s">
        <v>623</v>
      </c>
      <c r="DLK96" s="592" t="s">
        <v>623</v>
      </c>
      <c r="DLL96" s="592" t="s">
        <v>623</v>
      </c>
      <c r="DLM96" s="592" t="s">
        <v>623</v>
      </c>
      <c r="DLN96" s="592" t="s">
        <v>623</v>
      </c>
      <c r="DLO96" s="592" t="s">
        <v>623</v>
      </c>
      <c r="DLP96" s="592" t="s">
        <v>623</v>
      </c>
      <c r="DLQ96" s="592" t="s">
        <v>623</v>
      </c>
      <c r="DLR96" s="592" t="s">
        <v>623</v>
      </c>
      <c r="DLS96" s="592" t="s">
        <v>623</v>
      </c>
      <c r="DLT96" s="592" t="s">
        <v>623</v>
      </c>
      <c r="DLU96" s="592" t="s">
        <v>623</v>
      </c>
      <c r="DLV96" s="592" t="s">
        <v>623</v>
      </c>
      <c r="DLW96" s="592" t="s">
        <v>623</v>
      </c>
      <c r="DLX96" s="592" t="s">
        <v>623</v>
      </c>
      <c r="DLY96" s="592" t="s">
        <v>623</v>
      </c>
      <c r="DLZ96" s="592" t="s">
        <v>623</v>
      </c>
      <c r="DMA96" s="592" t="s">
        <v>623</v>
      </c>
      <c r="DMB96" s="592" t="s">
        <v>623</v>
      </c>
      <c r="DMC96" s="592" t="s">
        <v>623</v>
      </c>
      <c r="DMD96" s="592" t="s">
        <v>623</v>
      </c>
      <c r="DME96" s="592" t="s">
        <v>623</v>
      </c>
      <c r="DMF96" s="592" t="s">
        <v>623</v>
      </c>
      <c r="DMG96" s="592" t="s">
        <v>623</v>
      </c>
      <c r="DMH96" s="592" t="s">
        <v>623</v>
      </c>
      <c r="DMI96" s="592" t="s">
        <v>623</v>
      </c>
      <c r="DMJ96" s="592" t="s">
        <v>623</v>
      </c>
      <c r="DMK96" s="592" t="s">
        <v>623</v>
      </c>
      <c r="DML96" s="592" t="s">
        <v>623</v>
      </c>
      <c r="DMM96" s="592" t="s">
        <v>623</v>
      </c>
      <c r="DMN96" s="592" t="s">
        <v>623</v>
      </c>
      <c r="DMO96" s="592" t="s">
        <v>623</v>
      </c>
      <c r="DMP96" s="592" t="s">
        <v>623</v>
      </c>
      <c r="DMQ96" s="592" t="s">
        <v>623</v>
      </c>
      <c r="DMR96" s="592" t="s">
        <v>623</v>
      </c>
      <c r="DMS96" s="592" t="s">
        <v>623</v>
      </c>
      <c r="DMT96" s="592" t="s">
        <v>623</v>
      </c>
      <c r="DMU96" s="592" t="s">
        <v>623</v>
      </c>
      <c r="DMV96" s="592" t="s">
        <v>623</v>
      </c>
      <c r="DMW96" s="592" t="s">
        <v>623</v>
      </c>
      <c r="DMX96" s="592" t="s">
        <v>623</v>
      </c>
      <c r="DMY96" s="592" t="s">
        <v>623</v>
      </c>
      <c r="DMZ96" s="592" t="s">
        <v>623</v>
      </c>
      <c r="DNA96" s="592" t="s">
        <v>623</v>
      </c>
      <c r="DNB96" s="592" t="s">
        <v>623</v>
      </c>
      <c r="DNC96" s="592" t="s">
        <v>623</v>
      </c>
      <c r="DND96" s="592" t="s">
        <v>623</v>
      </c>
      <c r="DNE96" s="592" t="s">
        <v>623</v>
      </c>
      <c r="DNF96" s="592" t="s">
        <v>623</v>
      </c>
      <c r="DNG96" s="592" t="s">
        <v>623</v>
      </c>
      <c r="DNH96" s="592" t="s">
        <v>623</v>
      </c>
      <c r="DNI96" s="592" t="s">
        <v>623</v>
      </c>
      <c r="DNJ96" s="592" t="s">
        <v>623</v>
      </c>
      <c r="DNK96" s="592" t="s">
        <v>623</v>
      </c>
      <c r="DNL96" s="592" t="s">
        <v>623</v>
      </c>
      <c r="DNM96" s="592" t="s">
        <v>623</v>
      </c>
      <c r="DNN96" s="592" t="s">
        <v>623</v>
      </c>
      <c r="DNO96" s="592" t="s">
        <v>623</v>
      </c>
      <c r="DNP96" s="592" t="s">
        <v>623</v>
      </c>
      <c r="DNQ96" s="592" t="s">
        <v>623</v>
      </c>
      <c r="DNR96" s="592" t="s">
        <v>623</v>
      </c>
      <c r="DNS96" s="592" t="s">
        <v>623</v>
      </c>
      <c r="DNT96" s="592" t="s">
        <v>623</v>
      </c>
      <c r="DNU96" s="592" t="s">
        <v>623</v>
      </c>
      <c r="DNV96" s="592" t="s">
        <v>623</v>
      </c>
      <c r="DNW96" s="592" t="s">
        <v>623</v>
      </c>
      <c r="DNX96" s="592" t="s">
        <v>623</v>
      </c>
      <c r="DNY96" s="592" t="s">
        <v>623</v>
      </c>
      <c r="DNZ96" s="592" t="s">
        <v>623</v>
      </c>
      <c r="DOA96" s="592" t="s">
        <v>623</v>
      </c>
      <c r="DOB96" s="592" t="s">
        <v>623</v>
      </c>
      <c r="DOC96" s="592" t="s">
        <v>623</v>
      </c>
      <c r="DOD96" s="592" t="s">
        <v>623</v>
      </c>
      <c r="DOE96" s="592" t="s">
        <v>623</v>
      </c>
      <c r="DOF96" s="592" t="s">
        <v>623</v>
      </c>
      <c r="DOG96" s="592" t="s">
        <v>623</v>
      </c>
      <c r="DOH96" s="592" t="s">
        <v>623</v>
      </c>
      <c r="DOI96" s="592" t="s">
        <v>623</v>
      </c>
      <c r="DOJ96" s="592" t="s">
        <v>623</v>
      </c>
      <c r="DOK96" s="592" t="s">
        <v>623</v>
      </c>
      <c r="DOL96" s="592" t="s">
        <v>623</v>
      </c>
      <c r="DOM96" s="592" t="s">
        <v>623</v>
      </c>
      <c r="DON96" s="592" t="s">
        <v>623</v>
      </c>
      <c r="DOO96" s="592" t="s">
        <v>623</v>
      </c>
      <c r="DOP96" s="592" t="s">
        <v>623</v>
      </c>
      <c r="DOQ96" s="592" t="s">
        <v>623</v>
      </c>
      <c r="DOR96" s="592" t="s">
        <v>623</v>
      </c>
      <c r="DOS96" s="592" t="s">
        <v>623</v>
      </c>
      <c r="DOT96" s="592" t="s">
        <v>623</v>
      </c>
      <c r="DOU96" s="592" t="s">
        <v>623</v>
      </c>
      <c r="DOV96" s="592" t="s">
        <v>623</v>
      </c>
      <c r="DOW96" s="592" t="s">
        <v>623</v>
      </c>
      <c r="DOX96" s="592" t="s">
        <v>623</v>
      </c>
      <c r="DOY96" s="592" t="s">
        <v>623</v>
      </c>
      <c r="DOZ96" s="592" t="s">
        <v>623</v>
      </c>
      <c r="DPA96" s="592" t="s">
        <v>623</v>
      </c>
      <c r="DPB96" s="592" t="s">
        <v>623</v>
      </c>
      <c r="DPC96" s="592" t="s">
        <v>623</v>
      </c>
      <c r="DPD96" s="592" t="s">
        <v>623</v>
      </c>
      <c r="DPE96" s="592" t="s">
        <v>623</v>
      </c>
      <c r="DPF96" s="592" t="s">
        <v>623</v>
      </c>
      <c r="DPG96" s="592" t="s">
        <v>623</v>
      </c>
      <c r="DPH96" s="592" t="s">
        <v>623</v>
      </c>
      <c r="DPI96" s="592" t="s">
        <v>623</v>
      </c>
      <c r="DPJ96" s="592" t="s">
        <v>623</v>
      </c>
      <c r="DPK96" s="592" t="s">
        <v>623</v>
      </c>
      <c r="DPL96" s="592" t="s">
        <v>623</v>
      </c>
      <c r="DPM96" s="592" t="s">
        <v>623</v>
      </c>
      <c r="DPN96" s="592" t="s">
        <v>623</v>
      </c>
      <c r="DPO96" s="592" t="s">
        <v>623</v>
      </c>
      <c r="DPP96" s="592" t="s">
        <v>623</v>
      </c>
      <c r="DPQ96" s="592" t="s">
        <v>623</v>
      </c>
      <c r="DPR96" s="592" t="s">
        <v>623</v>
      </c>
      <c r="DPS96" s="592" t="s">
        <v>623</v>
      </c>
      <c r="DPT96" s="592" t="s">
        <v>623</v>
      </c>
      <c r="DPU96" s="592" t="s">
        <v>623</v>
      </c>
      <c r="DPV96" s="592" t="s">
        <v>623</v>
      </c>
      <c r="DPW96" s="592" t="s">
        <v>623</v>
      </c>
      <c r="DPX96" s="592" t="s">
        <v>623</v>
      </c>
      <c r="DPY96" s="592" t="s">
        <v>623</v>
      </c>
      <c r="DPZ96" s="592" t="s">
        <v>623</v>
      </c>
      <c r="DQA96" s="592" t="s">
        <v>623</v>
      </c>
      <c r="DQB96" s="592" t="s">
        <v>623</v>
      </c>
      <c r="DQC96" s="592" t="s">
        <v>623</v>
      </c>
      <c r="DQD96" s="592" t="s">
        <v>623</v>
      </c>
      <c r="DQE96" s="592" t="s">
        <v>623</v>
      </c>
      <c r="DQF96" s="592" t="s">
        <v>623</v>
      </c>
      <c r="DQG96" s="592" t="s">
        <v>623</v>
      </c>
      <c r="DQH96" s="592" t="s">
        <v>623</v>
      </c>
      <c r="DQI96" s="592" t="s">
        <v>623</v>
      </c>
      <c r="DQJ96" s="592" t="s">
        <v>623</v>
      </c>
      <c r="DQK96" s="592" t="s">
        <v>623</v>
      </c>
      <c r="DQL96" s="592" t="s">
        <v>623</v>
      </c>
      <c r="DQM96" s="592" t="s">
        <v>623</v>
      </c>
      <c r="DQN96" s="592" t="s">
        <v>623</v>
      </c>
      <c r="DQO96" s="592" t="s">
        <v>623</v>
      </c>
      <c r="DQP96" s="592" t="s">
        <v>623</v>
      </c>
      <c r="DQQ96" s="592" t="s">
        <v>623</v>
      </c>
      <c r="DQR96" s="592" t="s">
        <v>623</v>
      </c>
      <c r="DQS96" s="592" t="s">
        <v>623</v>
      </c>
      <c r="DQT96" s="592" t="s">
        <v>623</v>
      </c>
      <c r="DQU96" s="592" t="s">
        <v>623</v>
      </c>
      <c r="DQV96" s="592" t="s">
        <v>623</v>
      </c>
      <c r="DQW96" s="592" t="s">
        <v>623</v>
      </c>
      <c r="DQX96" s="592" t="s">
        <v>623</v>
      </c>
      <c r="DQY96" s="592" t="s">
        <v>623</v>
      </c>
      <c r="DQZ96" s="592" t="s">
        <v>623</v>
      </c>
      <c r="DRA96" s="592" t="s">
        <v>623</v>
      </c>
      <c r="DRB96" s="592" t="s">
        <v>623</v>
      </c>
      <c r="DRC96" s="592" t="s">
        <v>623</v>
      </c>
      <c r="DRD96" s="592" t="s">
        <v>623</v>
      </c>
      <c r="DRE96" s="592" t="s">
        <v>623</v>
      </c>
      <c r="DRF96" s="592" t="s">
        <v>623</v>
      </c>
      <c r="DRG96" s="592" t="s">
        <v>623</v>
      </c>
      <c r="DRH96" s="592" t="s">
        <v>623</v>
      </c>
      <c r="DRI96" s="592" t="s">
        <v>623</v>
      </c>
      <c r="DRJ96" s="592" t="s">
        <v>623</v>
      </c>
      <c r="DRK96" s="592" t="s">
        <v>623</v>
      </c>
      <c r="DRL96" s="592" t="s">
        <v>623</v>
      </c>
      <c r="DRM96" s="592" t="s">
        <v>623</v>
      </c>
      <c r="DRN96" s="592" t="s">
        <v>623</v>
      </c>
      <c r="DRO96" s="592" t="s">
        <v>623</v>
      </c>
      <c r="DRP96" s="592" t="s">
        <v>623</v>
      </c>
      <c r="DRQ96" s="592" t="s">
        <v>623</v>
      </c>
      <c r="DRR96" s="592" t="s">
        <v>623</v>
      </c>
      <c r="DRS96" s="592" t="s">
        <v>623</v>
      </c>
      <c r="DRT96" s="592" t="s">
        <v>623</v>
      </c>
      <c r="DRU96" s="592" t="s">
        <v>623</v>
      </c>
      <c r="DRV96" s="592" t="s">
        <v>623</v>
      </c>
      <c r="DRW96" s="592" t="s">
        <v>623</v>
      </c>
      <c r="DRX96" s="592" t="s">
        <v>623</v>
      </c>
      <c r="DRY96" s="592" t="s">
        <v>623</v>
      </c>
      <c r="DRZ96" s="592" t="s">
        <v>623</v>
      </c>
      <c r="DSA96" s="592" t="s">
        <v>623</v>
      </c>
      <c r="DSB96" s="592" t="s">
        <v>623</v>
      </c>
      <c r="DSC96" s="592" t="s">
        <v>623</v>
      </c>
      <c r="DSD96" s="592" t="s">
        <v>623</v>
      </c>
      <c r="DSE96" s="592" t="s">
        <v>623</v>
      </c>
      <c r="DSF96" s="592" t="s">
        <v>623</v>
      </c>
      <c r="DSG96" s="592" t="s">
        <v>623</v>
      </c>
      <c r="DSH96" s="592" t="s">
        <v>623</v>
      </c>
      <c r="DSI96" s="592" t="s">
        <v>623</v>
      </c>
      <c r="DSJ96" s="592" t="s">
        <v>623</v>
      </c>
      <c r="DSK96" s="592" t="s">
        <v>623</v>
      </c>
      <c r="DSL96" s="592" t="s">
        <v>623</v>
      </c>
      <c r="DSM96" s="592" t="s">
        <v>623</v>
      </c>
      <c r="DSN96" s="592" t="s">
        <v>623</v>
      </c>
      <c r="DSO96" s="592" t="s">
        <v>623</v>
      </c>
      <c r="DSP96" s="592" t="s">
        <v>623</v>
      </c>
      <c r="DSQ96" s="592" t="s">
        <v>623</v>
      </c>
      <c r="DSR96" s="592" t="s">
        <v>623</v>
      </c>
      <c r="DSS96" s="592" t="s">
        <v>623</v>
      </c>
      <c r="DST96" s="592" t="s">
        <v>623</v>
      </c>
      <c r="DSU96" s="592" t="s">
        <v>623</v>
      </c>
      <c r="DSV96" s="592" t="s">
        <v>623</v>
      </c>
      <c r="DSW96" s="592" t="s">
        <v>623</v>
      </c>
      <c r="DSX96" s="592" t="s">
        <v>623</v>
      </c>
      <c r="DSY96" s="592" t="s">
        <v>623</v>
      </c>
      <c r="DSZ96" s="592" t="s">
        <v>623</v>
      </c>
      <c r="DTA96" s="592" t="s">
        <v>623</v>
      </c>
      <c r="DTB96" s="592" t="s">
        <v>623</v>
      </c>
      <c r="DTC96" s="592" t="s">
        <v>623</v>
      </c>
      <c r="DTD96" s="592" t="s">
        <v>623</v>
      </c>
      <c r="DTE96" s="592" t="s">
        <v>623</v>
      </c>
      <c r="DTF96" s="592" t="s">
        <v>623</v>
      </c>
      <c r="DTG96" s="592" t="s">
        <v>623</v>
      </c>
      <c r="DTH96" s="592" t="s">
        <v>623</v>
      </c>
      <c r="DTI96" s="592" t="s">
        <v>623</v>
      </c>
      <c r="DTJ96" s="592" t="s">
        <v>623</v>
      </c>
      <c r="DTK96" s="592" t="s">
        <v>623</v>
      </c>
      <c r="DTL96" s="592" t="s">
        <v>623</v>
      </c>
      <c r="DTM96" s="592" t="s">
        <v>623</v>
      </c>
      <c r="DTN96" s="592" t="s">
        <v>623</v>
      </c>
      <c r="DTO96" s="592" t="s">
        <v>623</v>
      </c>
      <c r="DTP96" s="592" t="s">
        <v>623</v>
      </c>
      <c r="DTQ96" s="592" t="s">
        <v>623</v>
      </c>
      <c r="DTR96" s="592" t="s">
        <v>623</v>
      </c>
      <c r="DTS96" s="592" t="s">
        <v>623</v>
      </c>
      <c r="DTT96" s="592" t="s">
        <v>623</v>
      </c>
      <c r="DTU96" s="592" t="s">
        <v>623</v>
      </c>
      <c r="DTV96" s="592" t="s">
        <v>623</v>
      </c>
      <c r="DTW96" s="592" t="s">
        <v>623</v>
      </c>
      <c r="DTX96" s="592" t="s">
        <v>623</v>
      </c>
      <c r="DTY96" s="592" t="s">
        <v>623</v>
      </c>
      <c r="DTZ96" s="592" t="s">
        <v>623</v>
      </c>
      <c r="DUA96" s="592" t="s">
        <v>623</v>
      </c>
      <c r="DUB96" s="592" t="s">
        <v>623</v>
      </c>
      <c r="DUC96" s="592" t="s">
        <v>623</v>
      </c>
      <c r="DUD96" s="592" t="s">
        <v>623</v>
      </c>
      <c r="DUE96" s="592" t="s">
        <v>623</v>
      </c>
      <c r="DUF96" s="592" t="s">
        <v>623</v>
      </c>
      <c r="DUG96" s="592" t="s">
        <v>623</v>
      </c>
      <c r="DUH96" s="592" t="s">
        <v>623</v>
      </c>
      <c r="DUI96" s="592" t="s">
        <v>623</v>
      </c>
      <c r="DUJ96" s="592" t="s">
        <v>623</v>
      </c>
      <c r="DUK96" s="592" t="s">
        <v>623</v>
      </c>
      <c r="DUL96" s="592" t="s">
        <v>623</v>
      </c>
      <c r="DUM96" s="592" t="s">
        <v>623</v>
      </c>
      <c r="DUN96" s="592" t="s">
        <v>623</v>
      </c>
      <c r="DUO96" s="592" t="s">
        <v>623</v>
      </c>
      <c r="DUP96" s="592" t="s">
        <v>623</v>
      </c>
      <c r="DUQ96" s="592" t="s">
        <v>623</v>
      </c>
      <c r="DUR96" s="592" t="s">
        <v>623</v>
      </c>
      <c r="DUS96" s="592" t="s">
        <v>623</v>
      </c>
      <c r="DUT96" s="592" t="s">
        <v>623</v>
      </c>
      <c r="DUU96" s="592" t="s">
        <v>623</v>
      </c>
      <c r="DUV96" s="592" t="s">
        <v>623</v>
      </c>
      <c r="DUW96" s="592" t="s">
        <v>623</v>
      </c>
      <c r="DUX96" s="592" t="s">
        <v>623</v>
      </c>
      <c r="DUY96" s="592" t="s">
        <v>623</v>
      </c>
      <c r="DUZ96" s="592" t="s">
        <v>623</v>
      </c>
      <c r="DVA96" s="592" t="s">
        <v>623</v>
      </c>
      <c r="DVB96" s="592" t="s">
        <v>623</v>
      </c>
      <c r="DVC96" s="592" t="s">
        <v>623</v>
      </c>
      <c r="DVD96" s="592" t="s">
        <v>623</v>
      </c>
      <c r="DVE96" s="592" t="s">
        <v>623</v>
      </c>
      <c r="DVF96" s="592" t="s">
        <v>623</v>
      </c>
      <c r="DVG96" s="592" t="s">
        <v>623</v>
      </c>
      <c r="DVH96" s="592" t="s">
        <v>623</v>
      </c>
      <c r="DVI96" s="592" t="s">
        <v>623</v>
      </c>
      <c r="DVJ96" s="592" t="s">
        <v>623</v>
      </c>
      <c r="DVK96" s="592" t="s">
        <v>623</v>
      </c>
      <c r="DVL96" s="592" t="s">
        <v>623</v>
      </c>
      <c r="DVM96" s="592" t="s">
        <v>623</v>
      </c>
      <c r="DVN96" s="592" t="s">
        <v>623</v>
      </c>
      <c r="DVO96" s="592" t="s">
        <v>623</v>
      </c>
      <c r="DVP96" s="592" t="s">
        <v>623</v>
      </c>
      <c r="DVQ96" s="592" t="s">
        <v>623</v>
      </c>
      <c r="DVR96" s="592" t="s">
        <v>623</v>
      </c>
      <c r="DVS96" s="592" t="s">
        <v>623</v>
      </c>
      <c r="DVT96" s="592" t="s">
        <v>623</v>
      </c>
      <c r="DVU96" s="592" t="s">
        <v>623</v>
      </c>
      <c r="DVV96" s="592" t="s">
        <v>623</v>
      </c>
      <c r="DVW96" s="592" t="s">
        <v>623</v>
      </c>
      <c r="DVX96" s="592" t="s">
        <v>623</v>
      </c>
      <c r="DVY96" s="592" t="s">
        <v>623</v>
      </c>
      <c r="DVZ96" s="592" t="s">
        <v>623</v>
      </c>
      <c r="DWA96" s="592" t="s">
        <v>623</v>
      </c>
      <c r="DWB96" s="592" t="s">
        <v>623</v>
      </c>
      <c r="DWC96" s="592" t="s">
        <v>623</v>
      </c>
      <c r="DWD96" s="592" t="s">
        <v>623</v>
      </c>
      <c r="DWE96" s="592" t="s">
        <v>623</v>
      </c>
      <c r="DWF96" s="592" t="s">
        <v>623</v>
      </c>
      <c r="DWG96" s="592" t="s">
        <v>623</v>
      </c>
      <c r="DWH96" s="592" t="s">
        <v>623</v>
      </c>
      <c r="DWI96" s="592" t="s">
        <v>623</v>
      </c>
      <c r="DWJ96" s="592" t="s">
        <v>623</v>
      </c>
      <c r="DWK96" s="592" t="s">
        <v>623</v>
      </c>
      <c r="DWL96" s="592" t="s">
        <v>623</v>
      </c>
      <c r="DWM96" s="592" t="s">
        <v>623</v>
      </c>
      <c r="DWN96" s="592" t="s">
        <v>623</v>
      </c>
      <c r="DWO96" s="592" t="s">
        <v>623</v>
      </c>
      <c r="DWP96" s="592" t="s">
        <v>623</v>
      </c>
      <c r="DWQ96" s="592" t="s">
        <v>623</v>
      </c>
      <c r="DWR96" s="592" t="s">
        <v>623</v>
      </c>
      <c r="DWS96" s="592" t="s">
        <v>623</v>
      </c>
      <c r="DWT96" s="592" t="s">
        <v>623</v>
      </c>
      <c r="DWU96" s="592" t="s">
        <v>623</v>
      </c>
      <c r="DWV96" s="592" t="s">
        <v>623</v>
      </c>
      <c r="DWW96" s="592" t="s">
        <v>623</v>
      </c>
      <c r="DWX96" s="592" t="s">
        <v>623</v>
      </c>
      <c r="DWY96" s="592" t="s">
        <v>623</v>
      </c>
      <c r="DWZ96" s="592" t="s">
        <v>623</v>
      </c>
      <c r="DXA96" s="592" t="s">
        <v>623</v>
      </c>
      <c r="DXB96" s="592" t="s">
        <v>623</v>
      </c>
      <c r="DXC96" s="592" t="s">
        <v>623</v>
      </c>
      <c r="DXD96" s="592" t="s">
        <v>623</v>
      </c>
      <c r="DXE96" s="592" t="s">
        <v>623</v>
      </c>
      <c r="DXF96" s="592" t="s">
        <v>623</v>
      </c>
      <c r="DXG96" s="592" t="s">
        <v>623</v>
      </c>
      <c r="DXH96" s="592" t="s">
        <v>623</v>
      </c>
      <c r="DXI96" s="592" t="s">
        <v>623</v>
      </c>
      <c r="DXJ96" s="592" t="s">
        <v>623</v>
      </c>
      <c r="DXK96" s="592" t="s">
        <v>623</v>
      </c>
      <c r="DXL96" s="592" t="s">
        <v>623</v>
      </c>
      <c r="DXM96" s="592" t="s">
        <v>623</v>
      </c>
      <c r="DXN96" s="592" t="s">
        <v>623</v>
      </c>
      <c r="DXO96" s="592" t="s">
        <v>623</v>
      </c>
      <c r="DXP96" s="592" t="s">
        <v>623</v>
      </c>
      <c r="DXQ96" s="592" t="s">
        <v>623</v>
      </c>
      <c r="DXR96" s="592" t="s">
        <v>623</v>
      </c>
      <c r="DXS96" s="592" t="s">
        <v>623</v>
      </c>
      <c r="DXT96" s="592" t="s">
        <v>623</v>
      </c>
      <c r="DXU96" s="592" t="s">
        <v>623</v>
      </c>
      <c r="DXV96" s="592" t="s">
        <v>623</v>
      </c>
      <c r="DXW96" s="592" t="s">
        <v>623</v>
      </c>
      <c r="DXX96" s="592" t="s">
        <v>623</v>
      </c>
      <c r="DXY96" s="592" t="s">
        <v>623</v>
      </c>
      <c r="DXZ96" s="592" t="s">
        <v>623</v>
      </c>
      <c r="DYA96" s="592" t="s">
        <v>623</v>
      </c>
      <c r="DYB96" s="592" t="s">
        <v>623</v>
      </c>
      <c r="DYC96" s="592" t="s">
        <v>623</v>
      </c>
      <c r="DYD96" s="592" t="s">
        <v>623</v>
      </c>
      <c r="DYE96" s="592" t="s">
        <v>623</v>
      </c>
      <c r="DYF96" s="592" t="s">
        <v>623</v>
      </c>
      <c r="DYG96" s="592" t="s">
        <v>623</v>
      </c>
      <c r="DYH96" s="592" t="s">
        <v>623</v>
      </c>
      <c r="DYI96" s="592" t="s">
        <v>623</v>
      </c>
      <c r="DYJ96" s="592" t="s">
        <v>623</v>
      </c>
      <c r="DYK96" s="592" t="s">
        <v>623</v>
      </c>
      <c r="DYL96" s="592" t="s">
        <v>623</v>
      </c>
      <c r="DYM96" s="592" t="s">
        <v>623</v>
      </c>
      <c r="DYN96" s="592" t="s">
        <v>623</v>
      </c>
      <c r="DYO96" s="592" t="s">
        <v>623</v>
      </c>
      <c r="DYP96" s="592" t="s">
        <v>623</v>
      </c>
      <c r="DYQ96" s="592" t="s">
        <v>623</v>
      </c>
      <c r="DYR96" s="592" t="s">
        <v>623</v>
      </c>
      <c r="DYS96" s="592" t="s">
        <v>623</v>
      </c>
      <c r="DYT96" s="592" t="s">
        <v>623</v>
      </c>
      <c r="DYU96" s="592" t="s">
        <v>623</v>
      </c>
      <c r="DYV96" s="592" t="s">
        <v>623</v>
      </c>
      <c r="DYW96" s="592" t="s">
        <v>623</v>
      </c>
      <c r="DYX96" s="592" t="s">
        <v>623</v>
      </c>
      <c r="DYY96" s="592" t="s">
        <v>623</v>
      </c>
      <c r="DYZ96" s="592" t="s">
        <v>623</v>
      </c>
      <c r="DZA96" s="592" t="s">
        <v>623</v>
      </c>
      <c r="DZB96" s="592" t="s">
        <v>623</v>
      </c>
      <c r="DZC96" s="592" t="s">
        <v>623</v>
      </c>
      <c r="DZD96" s="592" t="s">
        <v>623</v>
      </c>
      <c r="DZE96" s="592" t="s">
        <v>623</v>
      </c>
      <c r="DZF96" s="592" t="s">
        <v>623</v>
      </c>
      <c r="DZG96" s="592" t="s">
        <v>623</v>
      </c>
      <c r="DZH96" s="592" t="s">
        <v>623</v>
      </c>
      <c r="DZI96" s="592" t="s">
        <v>623</v>
      </c>
      <c r="DZJ96" s="592" t="s">
        <v>623</v>
      </c>
      <c r="DZK96" s="592" t="s">
        <v>623</v>
      </c>
      <c r="DZL96" s="592" t="s">
        <v>623</v>
      </c>
      <c r="DZM96" s="592" t="s">
        <v>623</v>
      </c>
      <c r="DZN96" s="592" t="s">
        <v>623</v>
      </c>
      <c r="DZO96" s="592" t="s">
        <v>623</v>
      </c>
      <c r="DZP96" s="592" t="s">
        <v>623</v>
      </c>
      <c r="DZQ96" s="592" t="s">
        <v>623</v>
      </c>
      <c r="DZR96" s="592" t="s">
        <v>623</v>
      </c>
      <c r="DZS96" s="592" t="s">
        <v>623</v>
      </c>
      <c r="DZT96" s="592" t="s">
        <v>623</v>
      </c>
      <c r="DZU96" s="592" t="s">
        <v>623</v>
      </c>
      <c r="DZV96" s="592" t="s">
        <v>623</v>
      </c>
      <c r="DZW96" s="592" t="s">
        <v>623</v>
      </c>
      <c r="DZX96" s="592" t="s">
        <v>623</v>
      </c>
      <c r="DZY96" s="592" t="s">
        <v>623</v>
      </c>
      <c r="DZZ96" s="592" t="s">
        <v>623</v>
      </c>
      <c r="EAA96" s="592" t="s">
        <v>623</v>
      </c>
      <c r="EAB96" s="592" t="s">
        <v>623</v>
      </c>
      <c r="EAC96" s="592" t="s">
        <v>623</v>
      </c>
      <c r="EAD96" s="592" t="s">
        <v>623</v>
      </c>
      <c r="EAE96" s="592" t="s">
        <v>623</v>
      </c>
      <c r="EAF96" s="592" t="s">
        <v>623</v>
      </c>
      <c r="EAG96" s="592" t="s">
        <v>623</v>
      </c>
      <c r="EAH96" s="592" t="s">
        <v>623</v>
      </c>
      <c r="EAI96" s="592" t="s">
        <v>623</v>
      </c>
      <c r="EAJ96" s="592" t="s">
        <v>623</v>
      </c>
      <c r="EAK96" s="592" t="s">
        <v>623</v>
      </c>
      <c r="EAL96" s="592" t="s">
        <v>623</v>
      </c>
      <c r="EAM96" s="592" t="s">
        <v>623</v>
      </c>
      <c r="EAN96" s="592" t="s">
        <v>623</v>
      </c>
      <c r="EAO96" s="592" t="s">
        <v>623</v>
      </c>
      <c r="EAP96" s="592" t="s">
        <v>623</v>
      </c>
      <c r="EAQ96" s="592" t="s">
        <v>623</v>
      </c>
      <c r="EAR96" s="592" t="s">
        <v>623</v>
      </c>
      <c r="EAS96" s="592" t="s">
        <v>623</v>
      </c>
      <c r="EAT96" s="592" t="s">
        <v>623</v>
      </c>
      <c r="EAU96" s="592" t="s">
        <v>623</v>
      </c>
      <c r="EAV96" s="592" t="s">
        <v>623</v>
      </c>
      <c r="EAW96" s="592" t="s">
        <v>623</v>
      </c>
      <c r="EAX96" s="592" t="s">
        <v>623</v>
      </c>
      <c r="EAY96" s="592" t="s">
        <v>623</v>
      </c>
      <c r="EAZ96" s="592" t="s">
        <v>623</v>
      </c>
      <c r="EBA96" s="592" t="s">
        <v>623</v>
      </c>
      <c r="EBB96" s="592" t="s">
        <v>623</v>
      </c>
      <c r="EBC96" s="592" t="s">
        <v>623</v>
      </c>
      <c r="EBD96" s="592" t="s">
        <v>623</v>
      </c>
      <c r="EBE96" s="592" t="s">
        <v>623</v>
      </c>
      <c r="EBF96" s="592" t="s">
        <v>623</v>
      </c>
      <c r="EBG96" s="592" t="s">
        <v>623</v>
      </c>
      <c r="EBH96" s="592" t="s">
        <v>623</v>
      </c>
      <c r="EBI96" s="592" t="s">
        <v>623</v>
      </c>
      <c r="EBJ96" s="592" t="s">
        <v>623</v>
      </c>
      <c r="EBK96" s="592" t="s">
        <v>623</v>
      </c>
      <c r="EBL96" s="592" t="s">
        <v>623</v>
      </c>
      <c r="EBM96" s="592" t="s">
        <v>623</v>
      </c>
      <c r="EBN96" s="592" t="s">
        <v>623</v>
      </c>
      <c r="EBO96" s="592" t="s">
        <v>623</v>
      </c>
      <c r="EBP96" s="592" t="s">
        <v>623</v>
      </c>
      <c r="EBQ96" s="592" t="s">
        <v>623</v>
      </c>
      <c r="EBR96" s="592" t="s">
        <v>623</v>
      </c>
      <c r="EBS96" s="592" t="s">
        <v>623</v>
      </c>
      <c r="EBT96" s="592" t="s">
        <v>623</v>
      </c>
      <c r="EBU96" s="592" t="s">
        <v>623</v>
      </c>
      <c r="EBV96" s="592" t="s">
        <v>623</v>
      </c>
      <c r="EBW96" s="592" t="s">
        <v>623</v>
      </c>
      <c r="EBX96" s="592" t="s">
        <v>623</v>
      </c>
      <c r="EBY96" s="592" t="s">
        <v>623</v>
      </c>
      <c r="EBZ96" s="592" t="s">
        <v>623</v>
      </c>
      <c r="ECA96" s="592" t="s">
        <v>623</v>
      </c>
      <c r="ECB96" s="592" t="s">
        <v>623</v>
      </c>
      <c r="ECC96" s="592" t="s">
        <v>623</v>
      </c>
      <c r="ECD96" s="592" t="s">
        <v>623</v>
      </c>
      <c r="ECE96" s="592" t="s">
        <v>623</v>
      </c>
      <c r="ECF96" s="592" t="s">
        <v>623</v>
      </c>
      <c r="ECG96" s="592" t="s">
        <v>623</v>
      </c>
      <c r="ECH96" s="592" t="s">
        <v>623</v>
      </c>
      <c r="ECI96" s="592" t="s">
        <v>623</v>
      </c>
      <c r="ECJ96" s="592" t="s">
        <v>623</v>
      </c>
      <c r="ECK96" s="592" t="s">
        <v>623</v>
      </c>
      <c r="ECL96" s="592" t="s">
        <v>623</v>
      </c>
      <c r="ECM96" s="592" t="s">
        <v>623</v>
      </c>
      <c r="ECN96" s="592" t="s">
        <v>623</v>
      </c>
      <c r="ECO96" s="592" t="s">
        <v>623</v>
      </c>
      <c r="ECP96" s="592" t="s">
        <v>623</v>
      </c>
      <c r="ECQ96" s="592" t="s">
        <v>623</v>
      </c>
      <c r="ECR96" s="592" t="s">
        <v>623</v>
      </c>
      <c r="ECS96" s="592" t="s">
        <v>623</v>
      </c>
      <c r="ECT96" s="592" t="s">
        <v>623</v>
      </c>
      <c r="ECU96" s="592" t="s">
        <v>623</v>
      </c>
      <c r="ECV96" s="592" t="s">
        <v>623</v>
      </c>
      <c r="ECW96" s="592" t="s">
        <v>623</v>
      </c>
      <c r="ECX96" s="592" t="s">
        <v>623</v>
      </c>
      <c r="ECY96" s="592" t="s">
        <v>623</v>
      </c>
      <c r="ECZ96" s="592" t="s">
        <v>623</v>
      </c>
      <c r="EDA96" s="592" t="s">
        <v>623</v>
      </c>
      <c r="EDB96" s="592" t="s">
        <v>623</v>
      </c>
      <c r="EDC96" s="592" t="s">
        <v>623</v>
      </c>
      <c r="EDD96" s="592" t="s">
        <v>623</v>
      </c>
      <c r="EDE96" s="592" t="s">
        <v>623</v>
      </c>
      <c r="EDF96" s="592" t="s">
        <v>623</v>
      </c>
      <c r="EDG96" s="592" t="s">
        <v>623</v>
      </c>
      <c r="EDH96" s="592" t="s">
        <v>623</v>
      </c>
      <c r="EDI96" s="592" t="s">
        <v>623</v>
      </c>
      <c r="EDJ96" s="592" t="s">
        <v>623</v>
      </c>
      <c r="EDK96" s="592" t="s">
        <v>623</v>
      </c>
      <c r="EDL96" s="592" t="s">
        <v>623</v>
      </c>
      <c r="EDM96" s="592" t="s">
        <v>623</v>
      </c>
      <c r="EDN96" s="592" t="s">
        <v>623</v>
      </c>
      <c r="EDO96" s="592" t="s">
        <v>623</v>
      </c>
      <c r="EDP96" s="592" t="s">
        <v>623</v>
      </c>
      <c r="EDQ96" s="592" t="s">
        <v>623</v>
      </c>
      <c r="EDR96" s="592" t="s">
        <v>623</v>
      </c>
      <c r="EDS96" s="592" t="s">
        <v>623</v>
      </c>
      <c r="EDT96" s="592" t="s">
        <v>623</v>
      </c>
      <c r="EDU96" s="592" t="s">
        <v>623</v>
      </c>
      <c r="EDV96" s="592" t="s">
        <v>623</v>
      </c>
      <c r="EDW96" s="592" t="s">
        <v>623</v>
      </c>
      <c r="EDX96" s="592" t="s">
        <v>623</v>
      </c>
      <c r="EDY96" s="592" t="s">
        <v>623</v>
      </c>
      <c r="EDZ96" s="592" t="s">
        <v>623</v>
      </c>
      <c r="EEA96" s="592" t="s">
        <v>623</v>
      </c>
      <c r="EEB96" s="592" t="s">
        <v>623</v>
      </c>
      <c r="EEC96" s="592" t="s">
        <v>623</v>
      </c>
      <c r="EED96" s="592" t="s">
        <v>623</v>
      </c>
      <c r="EEE96" s="592" t="s">
        <v>623</v>
      </c>
      <c r="EEF96" s="592" t="s">
        <v>623</v>
      </c>
      <c r="EEG96" s="592" t="s">
        <v>623</v>
      </c>
      <c r="EEH96" s="592" t="s">
        <v>623</v>
      </c>
      <c r="EEI96" s="592" t="s">
        <v>623</v>
      </c>
      <c r="EEJ96" s="592" t="s">
        <v>623</v>
      </c>
      <c r="EEK96" s="592" t="s">
        <v>623</v>
      </c>
      <c r="EEL96" s="592" t="s">
        <v>623</v>
      </c>
      <c r="EEM96" s="592" t="s">
        <v>623</v>
      </c>
      <c r="EEN96" s="592" t="s">
        <v>623</v>
      </c>
      <c r="EEO96" s="592" t="s">
        <v>623</v>
      </c>
      <c r="EEP96" s="592" t="s">
        <v>623</v>
      </c>
      <c r="EEQ96" s="592" t="s">
        <v>623</v>
      </c>
      <c r="EER96" s="592" t="s">
        <v>623</v>
      </c>
      <c r="EES96" s="592" t="s">
        <v>623</v>
      </c>
      <c r="EET96" s="592" t="s">
        <v>623</v>
      </c>
      <c r="EEU96" s="592" t="s">
        <v>623</v>
      </c>
      <c r="EEV96" s="592" t="s">
        <v>623</v>
      </c>
      <c r="EEW96" s="592" t="s">
        <v>623</v>
      </c>
      <c r="EEX96" s="592" t="s">
        <v>623</v>
      </c>
      <c r="EEY96" s="592" t="s">
        <v>623</v>
      </c>
      <c r="EEZ96" s="592" t="s">
        <v>623</v>
      </c>
      <c r="EFA96" s="592" t="s">
        <v>623</v>
      </c>
      <c r="EFB96" s="592" t="s">
        <v>623</v>
      </c>
      <c r="EFC96" s="592" t="s">
        <v>623</v>
      </c>
      <c r="EFD96" s="592" t="s">
        <v>623</v>
      </c>
      <c r="EFE96" s="592" t="s">
        <v>623</v>
      </c>
      <c r="EFF96" s="592" t="s">
        <v>623</v>
      </c>
      <c r="EFG96" s="592" t="s">
        <v>623</v>
      </c>
      <c r="EFH96" s="592" t="s">
        <v>623</v>
      </c>
      <c r="EFI96" s="592" t="s">
        <v>623</v>
      </c>
      <c r="EFJ96" s="592" t="s">
        <v>623</v>
      </c>
      <c r="EFK96" s="592" t="s">
        <v>623</v>
      </c>
      <c r="EFL96" s="592" t="s">
        <v>623</v>
      </c>
      <c r="EFM96" s="592" t="s">
        <v>623</v>
      </c>
      <c r="EFN96" s="592" t="s">
        <v>623</v>
      </c>
      <c r="EFO96" s="592" t="s">
        <v>623</v>
      </c>
      <c r="EFP96" s="592" t="s">
        <v>623</v>
      </c>
      <c r="EFQ96" s="592" t="s">
        <v>623</v>
      </c>
      <c r="EFR96" s="592" t="s">
        <v>623</v>
      </c>
      <c r="EFS96" s="592" t="s">
        <v>623</v>
      </c>
      <c r="EFT96" s="592" t="s">
        <v>623</v>
      </c>
      <c r="EFU96" s="592" t="s">
        <v>623</v>
      </c>
      <c r="EFV96" s="592" t="s">
        <v>623</v>
      </c>
      <c r="EFW96" s="592" t="s">
        <v>623</v>
      </c>
      <c r="EFX96" s="592" t="s">
        <v>623</v>
      </c>
      <c r="EFY96" s="592" t="s">
        <v>623</v>
      </c>
      <c r="EFZ96" s="592" t="s">
        <v>623</v>
      </c>
      <c r="EGA96" s="592" t="s">
        <v>623</v>
      </c>
      <c r="EGB96" s="592" t="s">
        <v>623</v>
      </c>
      <c r="EGC96" s="592" t="s">
        <v>623</v>
      </c>
      <c r="EGD96" s="592" t="s">
        <v>623</v>
      </c>
      <c r="EGE96" s="592" t="s">
        <v>623</v>
      </c>
      <c r="EGF96" s="592" t="s">
        <v>623</v>
      </c>
      <c r="EGG96" s="592" t="s">
        <v>623</v>
      </c>
      <c r="EGH96" s="592" t="s">
        <v>623</v>
      </c>
      <c r="EGI96" s="592" t="s">
        <v>623</v>
      </c>
      <c r="EGJ96" s="592" t="s">
        <v>623</v>
      </c>
      <c r="EGK96" s="592" t="s">
        <v>623</v>
      </c>
      <c r="EGL96" s="592" t="s">
        <v>623</v>
      </c>
      <c r="EGM96" s="592" t="s">
        <v>623</v>
      </c>
      <c r="EGN96" s="592" t="s">
        <v>623</v>
      </c>
      <c r="EGO96" s="592" t="s">
        <v>623</v>
      </c>
      <c r="EGP96" s="592" t="s">
        <v>623</v>
      </c>
      <c r="EGQ96" s="592" t="s">
        <v>623</v>
      </c>
      <c r="EGR96" s="592" t="s">
        <v>623</v>
      </c>
      <c r="EGS96" s="592" t="s">
        <v>623</v>
      </c>
      <c r="EGT96" s="592" t="s">
        <v>623</v>
      </c>
      <c r="EGU96" s="592" t="s">
        <v>623</v>
      </c>
      <c r="EGV96" s="592" t="s">
        <v>623</v>
      </c>
      <c r="EGW96" s="592" t="s">
        <v>623</v>
      </c>
      <c r="EGX96" s="592" t="s">
        <v>623</v>
      </c>
      <c r="EGY96" s="592" t="s">
        <v>623</v>
      </c>
      <c r="EGZ96" s="592" t="s">
        <v>623</v>
      </c>
      <c r="EHA96" s="592" t="s">
        <v>623</v>
      </c>
      <c r="EHB96" s="592" t="s">
        <v>623</v>
      </c>
      <c r="EHC96" s="592" t="s">
        <v>623</v>
      </c>
      <c r="EHD96" s="592" t="s">
        <v>623</v>
      </c>
      <c r="EHE96" s="592" t="s">
        <v>623</v>
      </c>
      <c r="EHF96" s="592" t="s">
        <v>623</v>
      </c>
      <c r="EHG96" s="592" t="s">
        <v>623</v>
      </c>
      <c r="EHH96" s="592" t="s">
        <v>623</v>
      </c>
      <c r="EHI96" s="592" t="s">
        <v>623</v>
      </c>
      <c r="EHJ96" s="592" t="s">
        <v>623</v>
      </c>
      <c r="EHK96" s="592" t="s">
        <v>623</v>
      </c>
      <c r="EHL96" s="592" t="s">
        <v>623</v>
      </c>
      <c r="EHM96" s="592" t="s">
        <v>623</v>
      </c>
      <c r="EHN96" s="592" t="s">
        <v>623</v>
      </c>
      <c r="EHO96" s="592" t="s">
        <v>623</v>
      </c>
      <c r="EHP96" s="592" t="s">
        <v>623</v>
      </c>
      <c r="EHQ96" s="592" t="s">
        <v>623</v>
      </c>
      <c r="EHR96" s="592" t="s">
        <v>623</v>
      </c>
      <c r="EHS96" s="592" t="s">
        <v>623</v>
      </c>
      <c r="EHT96" s="592" t="s">
        <v>623</v>
      </c>
      <c r="EHU96" s="592" t="s">
        <v>623</v>
      </c>
      <c r="EHV96" s="592" t="s">
        <v>623</v>
      </c>
      <c r="EHW96" s="592" t="s">
        <v>623</v>
      </c>
      <c r="EHX96" s="592" t="s">
        <v>623</v>
      </c>
      <c r="EHY96" s="592" t="s">
        <v>623</v>
      </c>
      <c r="EHZ96" s="592" t="s">
        <v>623</v>
      </c>
      <c r="EIA96" s="592" t="s">
        <v>623</v>
      </c>
      <c r="EIB96" s="592" t="s">
        <v>623</v>
      </c>
      <c r="EIC96" s="592" t="s">
        <v>623</v>
      </c>
      <c r="EID96" s="592" t="s">
        <v>623</v>
      </c>
      <c r="EIE96" s="592" t="s">
        <v>623</v>
      </c>
      <c r="EIF96" s="592" t="s">
        <v>623</v>
      </c>
      <c r="EIG96" s="592" t="s">
        <v>623</v>
      </c>
      <c r="EIH96" s="592" t="s">
        <v>623</v>
      </c>
      <c r="EII96" s="592" t="s">
        <v>623</v>
      </c>
      <c r="EIJ96" s="592" t="s">
        <v>623</v>
      </c>
      <c r="EIK96" s="592" t="s">
        <v>623</v>
      </c>
      <c r="EIL96" s="592" t="s">
        <v>623</v>
      </c>
      <c r="EIM96" s="592" t="s">
        <v>623</v>
      </c>
      <c r="EIN96" s="592" t="s">
        <v>623</v>
      </c>
      <c r="EIO96" s="592" t="s">
        <v>623</v>
      </c>
      <c r="EIP96" s="592" t="s">
        <v>623</v>
      </c>
      <c r="EIQ96" s="592" t="s">
        <v>623</v>
      </c>
      <c r="EIR96" s="592" t="s">
        <v>623</v>
      </c>
      <c r="EIS96" s="592" t="s">
        <v>623</v>
      </c>
      <c r="EIT96" s="592" t="s">
        <v>623</v>
      </c>
      <c r="EIU96" s="592" t="s">
        <v>623</v>
      </c>
      <c r="EIV96" s="592" t="s">
        <v>623</v>
      </c>
      <c r="EIW96" s="592" t="s">
        <v>623</v>
      </c>
      <c r="EIX96" s="592" t="s">
        <v>623</v>
      </c>
      <c r="EIY96" s="592" t="s">
        <v>623</v>
      </c>
      <c r="EIZ96" s="592" t="s">
        <v>623</v>
      </c>
      <c r="EJA96" s="592" t="s">
        <v>623</v>
      </c>
      <c r="EJB96" s="592" t="s">
        <v>623</v>
      </c>
      <c r="EJC96" s="592" t="s">
        <v>623</v>
      </c>
      <c r="EJD96" s="592" t="s">
        <v>623</v>
      </c>
      <c r="EJE96" s="592" t="s">
        <v>623</v>
      </c>
      <c r="EJF96" s="592" t="s">
        <v>623</v>
      </c>
      <c r="EJG96" s="592" t="s">
        <v>623</v>
      </c>
      <c r="EJH96" s="592" t="s">
        <v>623</v>
      </c>
      <c r="EJI96" s="592" t="s">
        <v>623</v>
      </c>
      <c r="EJJ96" s="592" t="s">
        <v>623</v>
      </c>
      <c r="EJK96" s="592" t="s">
        <v>623</v>
      </c>
      <c r="EJL96" s="592" t="s">
        <v>623</v>
      </c>
      <c r="EJM96" s="592" t="s">
        <v>623</v>
      </c>
      <c r="EJN96" s="592" t="s">
        <v>623</v>
      </c>
      <c r="EJO96" s="592" t="s">
        <v>623</v>
      </c>
      <c r="EJP96" s="592" t="s">
        <v>623</v>
      </c>
      <c r="EJQ96" s="592" t="s">
        <v>623</v>
      </c>
      <c r="EJR96" s="592" t="s">
        <v>623</v>
      </c>
      <c r="EJS96" s="592" t="s">
        <v>623</v>
      </c>
      <c r="EJT96" s="592" t="s">
        <v>623</v>
      </c>
      <c r="EJU96" s="592" t="s">
        <v>623</v>
      </c>
      <c r="EJV96" s="592" t="s">
        <v>623</v>
      </c>
      <c r="EJW96" s="592" t="s">
        <v>623</v>
      </c>
      <c r="EJX96" s="592" t="s">
        <v>623</v>
      </c>
      <c r="EJY96" s="592" t="s">
        <v>623</v>
      </c>
      <c r="EJZ96" s="592" t="s">
        <v>623</v>
      </c>
      <c r="EKA96" s="592" t="s">
        <v>623</v>
      </c>
      <c r="EKB96" s="592" t="s">
        <v>623</v>
      </c>
      <c r="EKC96" s="592" t="s">
        <v>623</v>
      </c>
      <c r="EKD96" s="592" t="s">
        <v>623</v>
      </c>
      <c r="EKE96" s="592" t="s">
        <v>623</v>
      </c>
      <c r="EKF96" s="592" t="s">
        <v>623</v>
      </c>
      <c r="EKG96" s="592" t="s">
        <v>623</v>
      </c>
      <c r="EKH96" s="592" t="s">
        <v>623</v>
      </c>
      <c r="EKI96" s="592" t="s">
        <v>623</v>
      </c>
      <c r="EKJ96" s="592" t="s">
        <v>623</v>
      </c>
      <c r="EKK96" s="592" t="s">
        <v>623</v>
      </c>
      <c r="EKL96" s="592" t="s">
        <v>623</v>
      </c>
      <c r="EKM96" s="592" t="s">
        <v>623</v>
      </c>
      <c r="EKN96" s="592" t="s">
        <v>623</v>
      </c>
      <c r="EKO96" s="592" t="s">
        <v>623</v>
      </c>
      <c r="EKP96" s="592" t="s">
        <v>623</v>
      </c>
      <c r="EKQ96" s="592" t="s">
        <v>623</v>
      </c>
      <c r="EKR96" s="592" t="s">
        <v>623</v>
      </c>
      <c r="EKS96" s="592" t="s">
        <v>623</v>
      </c>
      <c r="EKT96" s="592" t="s">
        <v>623</v>
      </c>
      <c r="EKU96" s="592" t="s">
        <v>623</v>
      </c>
      <c r="EKV96" s="592" t="s">
        <v>623</v>
      </c>
      <c r="EKW96" s="592" t="s">
        <v>623</v>
      </c>
      <c r="EKX96" s="592" t="s">
        <v>623</v>
      </c>
      <c r="EKY96" s="592" t="s">
        <v>623</v>
      </c>
      <c r="EKZ96" s="592" t="s">
        <v>623</v>
      </c>
      <c r="ELA96" s="592" t="s">
        <v>623</v>
      </c>
      <c r="ELB96" s="592" t="s">
        <v>623</v>
      </c>
      <c r="ELC96" s="592" t="s">
        <v>623</v>
      </c>
      <c r="ELD96" s="592" t="s">
        <v>623</v>
      </c>
      <c r="ELE96" s="592" t="s">
        <v>623</v>
      </c>
      <c r="ELF96" s="592" t="s">
        <v>623</v>
      </c>
      <c r="ELG96" s="592" t="s">
        <v>623</v>
      </c>
      <c r="ELH96" s="592" t="s">
        <v>623</v>
      </c>
      <c r="ELI96" s="592" t="s">
        <v>623</v>
      </c>
      <c r="ELJ96" s="592" t="s">
        <v>623</v>
      </c>
      <c r="ELK96" s="592" t="s">
        <v>623</v>
      </c>
      <c r="ELL96" s="592" t="s">
        <v>623</v>
      </c>
      <c r="ELM96" s="592" t="s">
        <v>623</v>
      </c>
      <c r="ELN96" s="592" t="s">
        <v>623</v>
      </c>
      <c r="ELO96" s="592" t="s">
        <v>623</v>
      </c>
      <c r="ELP96" s="592" t="s">
        <v>623</v>
      </c>
      <c r="ELQ96" s="592" t="s">
        <v>623</v>
      </c>
      <c r="ELR96" s="592" t="s">
        <v>623</v>
      </c>
      <c r="ELS96" s="592" t="s">
        <v>623</v>
      </c>
      <c r="ELT96" s="592" t="s">
        <v>623</v>
      </c>
      <c r="ELU96" s="592" t="s">
        <v>623</v>
      </c>
      <c r="ELV96" s="592" t="s">
        <v>623</v>
      </c>
      <c r="ELW96" s="592" t="s">
        <v>623</v>
      </c>
      <c r="ELX96" s="592" t="s">
        <v>623</v>
      </c>
      <c r="ELY96" s="592" t="s">
        <v>623</v>
      </c>
      <c r="ELZ96" s="592" t="s">
        <v>623</v>
      </c>
      <c r="EMA96" s="592" t="s">
        <v>623</v>
      </c>
      <c r="EMB96" s="592" t="s">
        <v>623</v>
      </c>
      <c r="EMC96" s="592" t="s">
        <v>623</v>
      </c>
      <c r="EMD96" s="592" t="s">
        <v>623</v>
      </c>
      <c r="EME96" s="592" t="s">
        <v>623</v>
      </c>
      <c r="EMF96" s="592" t="s">
        <v>623</v>
      </c>
      <c r="EMG96" s="592" t="s">
        <v>623</v>
      </c>
      <c r="EMH96" s="592" t="s">
        <v>623</v>
      </c>
      <c r="EMI96" s="592" t="s">
        <v>623</v>
      </c>
      <c r="EMJ96" s="592" t="s">
        <v>623</v>
      </c>
      <c r="EMK96" s="592" t="s">
        <v>623</v>
      </c>
      <c r="EML96" s="592" t="s">
        <v>623</v>
      </c>
      <c r="EMM96" s="592" t="s">
        <v>623</v>
      </c>
      <c r="EMN96" s="592" t="s">
        <v>623</v>
      </c>
      <c r="EMO96" s="592" t="s">
        <v>623</v>
      </c>
      <c r="EMP96" s="592" t="s">
        <v>623</v>
      </c>
      <c r="EMQ96" s="592" t="s">
        <v>623</v>
      </c>
      <c r="EMR96" s="592" t="s">
        <v>623</v>
      </c>
      <c r="EMS96" s="592" t="s">
        <v>623</v>
      </c>
      <c r="EMT96" s="592" t="s">
        <v>623</v>
      </c>
      <c r="EMU96" s="592" t="s">
        <v>623</v>
      </c>
      <c r="EMV96" s="592" t="s">
        <v>623</v>
      </c>
      <c r="EMW96" s="592" t="s">
        <v>623</v>
      </c>
      <c r="EMX96" s="592" t="s">
        <v>623</v>
      </c>
      <c r="EMY96" s="592" t="s">
        <v>623</v>
      </c>
      <c r="EMZ96" s="592" t="s">
        <v>623</v>
      </c>
      <c r="ENA96" s="592" t="s">
        <v>623</v>
      </c>
      <c r="ENB96" s="592" t="s">
        <v>623</v>
      </c>
      <c r="ENC96" s="592" t="s">
        <v>623</v>
      </c>
      <c r="END96" s="592" t="s">
        <v>623</v>
      </c>
      <c r="ENE96" s="592" t="s">
        <v>623</v>
      </c>
      <c r="ENF96" s="592" t="s">
        <v>623</v>
      </c>
      <c r="ENG96" s="592" t="s">
        <v>623</v>
      </c>
      <c r="ENH96" s="592" t="s">
        <v>623</v>
      </c>
      <c r="ENI96" s="592" t="s">
        <v>623</v>
      </c>
      <c r="ENJ96" s="592" t="s">
        <v>623</v>
      </c>
      <c r="ENK96" s="592" t="s">
        <v>623</v>
      </c>
      <c r="ENL96" s="592" t="s">
        <v>623</v>
      </c>
      <c r="ENM96" s="592" t="s">
        <v>623</v>
      </c>
      <c r="ENN96" s="592" t="s">
        <v>623</v>
      </c>
      <c r="ENO96" s="592" t="s">
        <v>623</v>
      </c>
      <c r="ENP96" s="592" t="s">
        <v>623</v>
      </c>
      <c r="ENQ96" s="592" t="s">
        <v>623</v>
      </c>
      <c r="ENR96" s="592" t="s">
        <v>623</v>
      </c>
      <c r="ENS96" s="592" t="s">
        <v>623</v>
      </c>
      <c r="ENT96" s="592" t="s">
        <v>623</v>
      </c>
      <c r="ENU96" s="592" t="s">
        <v>623</v>
      </c>
      <c r="ENV96" s="592" t="s">
        <v>623</v>
      </c>
      <c r="ENW96" s="592" t="s">
        <v>623</v>
      </c>
      <c r="ENX96" s="592" t="s">
        <v>623</v>
      </c>
      <c r="ENY96" s="592" t="s">
        <v>623</v>
      </c>
      <c r="ENZ96" s="592" t="s">
        <v>623</v>
      </c>
      <c r="EOA96" s="592" t="s">
        <v>623</v>
      </c>
      <c r="EOB96" s="592" t="s">
        <v>623</v>
      </c>
      <c r="EOC96" s="592" t="s">
        <v>623</v>
      </c>
      <c r="EOD96" s="592" t="s">
        <v>623</v>
      </c>
      <c r="EOE96" s="592" t="s">
        <v>623</v>
      </c>
      <c r="EOF96" s="592" t="s">
        <v>623</v>
      </c>
      <c r="EOG96" s="592" t="s">
        <v>623</v>
      </c>
      <c r="EOH96" s="592" t="s">
        <v>623</v>
      </c>
      <c r="EOI96" s="592" t="s">
        <v>623</v>
      </c>
      <c r="EOJ96" s="592" t="s">
        <v>623</v>
      </c>
      <c r="EOK96" s="592" t="s">
        <v>623</v>
      </c>
      <c r="EOL96" s="592" t="s">
        <v>623</v>
      </c>
      <c r="EOM96" s="592" t="s">
        <v>623</v>
      </c>
      <c r="EON96" s="592" t="s">
        <v>623</v>
      </c>
      <c r="EOO96" s="592" t="s">
        <v>623</v>
      </c>
      <c r="EOP96" s="592" t="s">
        <v>623</v>
      </c>
      <c r="EOQ96" s="592" t="s">
        <v>623</v>
      </c>
      <c r="EOR96" s="592" t="s">
        <v>623</v>
      </c>
      <c r="EOS96" s="592" t="s">
        <v>623</v>
      </c>
      <c r="EOT96" s="592" t="s">
        <v>623</v>
      </c>
      <c r="EOU96" s="592" t="s">
        <v>623</v>
      </c>
      <c r="EOV96" s="592" t="s">
        <v>623</v>
      </c>
      <c r="EOW96" s="592" t="s">
        <v>623</v>
      </c>
      <c r="EOX96" s="592" t="s">
        <v>623</v>
      </c>
      <c r="EOY96" s="592" t="s">
        <v>623</v>
      </c>
      <c r="EOZ96" s="592" t="s">
        <v>623</v>
      </c>
      <c r="EPA96" s="592" t="s">
        <v>623</v>
      </c>
      <c r="EPB96" s="592" t="s">
        <v>623</v>
      </c>
      <c r="EPC96" s="592" t="s">
        <v>623</v>
      </c>
      <c r="EPD96" s="592" t="s">
        <v>623</v>
      </c>
      <c r="EPE96" s="592" t="s">
        <v>623</v>
      </c>
      <c r="EPF96" s="592" t="s">
        <v>623</v>
      </c>
      <c r="EPG96" s="592" t="s">
        <v>623</v>
      </c>
      <c r="EPH96" s="592" t="s">
        <v>623</v>
      </c>
      <c r="EPI96" s="592" t="s">
        <v>623</v>
      </c>
      <c r="EPJ96" s="592" t="s">
        <v>623</v>
      </c>
      <c r="EPK96" s="592" t="s">
        <v>623</v>
      </c>
      <c r="EPL96" s="592" t="s">
        <v>623</v>
      </c>
      <c r="EPM96" s="592" t="s">
        <v>623</v>
      </c>
      <c r="EPN96" s="592" t="s">
        <v>623</v>
      </c>
      <c r="EPO96" s="592" t="s">
        <v>623</v>
      </c>
      <c r="EPP96" s="592" t="s">
        <v>623</v>
      </c>
      <c r="EPQ96" s="592" t="s">
        <v>623</v>
      </c>
      <c r="EPR96" s="592" t="s">
        <v>623</v>
      </c>
      <c r="EPS96" s="592" t="s">
        <v>623</v>
      </c>
      <c r="EPT96" s="592" t="s">
        <v>623</v>
      </c>
      <c r="EPU96" s="592" t="s">
        <v>623</v>
      </c>
      <c r="EPV96" s="592" t="s">
        <v>623</v>
      </c>
      <c r="EPW96" s="592" t="s">
        <v>623</v>
      </c>
      <c r="EPX96" s="592" t="s">
        <v>623</v>
      </c>
      <c r="EPY96" s="592" t="s">
        <v>623</v>
      </c>
      <c r="EPZ96" s="592" t="s">
        <v>623</v>
      </c>
      <c r="EQA96" s="592" t="s">
        <v>623</v>
      </c>
      <c r="EQB96" s="592" t="s">
        <v>623</v>
      </c>
      <c r="EQC96" s="592" t="s">
        <v>623</v>
      </c>
      <c r="EQD96" s="592" t="s">
        <v>623</v>
      </c>
      <c r="EQE96" s="592" t="s">
        <v>623</v>
      </c>
      <c r="EQF96" s="592" t="s">
        <v>623</v>
      </c>
      <c r="EQG96" s="592" t="s">
        <v>623</v>
      </c>
      <c r="EQH96" s="592" t="s">
        <v>623</v>
      </c>
      <c r="EQI96" s="592" t="s">
        <v>623</v>
      </c>
      <c r="EQJ96" s="592" t="s">
        <v>623</v>
      </c>
      <c r="EQK96" s="592" t="s">
        <v>623</v>
      </c>
      <c r="EQL96" s="592" t="s">
        <v>623</v>
      </c>
      <c r="EQM96" s="592" t="s">
        <v>623</v>
      </c>
      <c r="EQN96" s="592" t="s">
        <v>623</v>
      </c>
      <c r="EQO96" s="592" t="s">
        <v>623</v>
      </c>
      <c r="EQP96" s="592" t="s">
        <v>623</v>
      </c>
      <c r="EQQ96" s="592" t="s">
        <v>623</v>
      </c>
      <c r="EQR96" s="592" t="s">
        <v>623</v>
      </c>
      <c r="EQS96" s="592" t="s">
        <v>623</v>
      </c>
      <c r="EQT96" s="592" t="s">
        <v>623</v>
      </c>
      <c r="EQU96" s="592" t="s">
        <v>623</v>
      </c>
      <c r="EQV96" s="592" t="s">
        <v>623</v>
      </c>
      <c r="EQW96" s="592" t="s">
        <v>623</v>
      </c>
      <c r="EQX96" s="592" t="s">
        <v>623</v>
      </c>
      <c r="EQY96" s="592" t="s">
        <v>623</v>
      </c>
      <c r="EQZ96" s="592" t="s">
        <v>623</v>
      </c>
      <c r="ERA96" s="592" t="s">
        <v>623</v>
      </c>
      <c r="ERB96" s="592" t="s">
        <v>623</v>
      </c>
      <c r="ERC96" s="592" t="s">
        <v>623</v>
      </c>
      <c r="ERD96" s="592" t="s">
        <v>623</v>
      </c>
      <c r="ERE96" s="592" t="s">
        <v>623</v>
      </c>
      <c r="ERF96" s="592" t="s">
        <v>623</v>
      </c>
      <c r="ERG96" s="592" t="s">
        <v>623</v>
      </c>
      <c r="ERH96" s="592" t="s">
        <v>623</v>
      </c>
      <c r="ERI96" s="592" t="s">
        <v>623</v>
      </c>
      <c r="ERJ96" s="592" t="s">
        <v>623</v>
      </c>
      <c r="ERK96" s="592" t="s">
        <v>623</v>
      </c>
      <c r="ERL96" s="592" t="s">
        <v>623</v>
      </c>
      <c r="ERM96" s="592" t="s">
        <v>623</v>
      </c>
      <c r="ERN96" s="592" t="s">
        <v>623</v>
      </c>
      <c r="ERO96" s="592" t="s">
        <v>623</v>
      </c>
      <c r="ERP96" s="592" t="s">
        <v>623</v>
      </c>
      <c r="ERQ96" s="592" t="s">
        <v>623</v>
      </c>
      <c r="ERR96" s="592" t="s">
        <v>623</v>
      </c>
      <c r="ERS96" s="592" t="s">
        <v>623</v>
      </c>
      <c r="ERT96" s="592" t="s">
        <v>623</v>
      </c>
      <c r="ERU96" s="592" t="s">
        <v>623</v>
      </c>
      <c r="ERV96" s="592" t="s">
        <v>623</v>
      </c>
      <c r="ERW96" s="592" t="s">
        <v>623</v>
      </c>
      <c r="ERX96" s="592" t="s">
        <v>623</v>
      </c>
      <c r="ERY96" s="592" t="s">
        <v>623</v>
      </c>
      <c r="ERZ96" s="592" t="s">
        <v>623</v>
      </c>
      <c r="ESA96" s="592" t="s">
        <v>623</v>
      </c>
      <c r="ESB96" s="592" t="s">
        <v>623</v>
      </c>
      <c r="ESC96" s="592" t="s">
        <v>623</v>
      </c>
      <c r="ESD96" s="592" t="s">
        <v>623</v>
      </c>
      <c r="ESE96" s="592" t="s">
        <v>623</v>
      </c>
      <c r="ESF96" s="592" t="s">
        <v>623</v>
      </c>
      <c r="ESG96" s="592" t="s">
        <v>623</v>
      </c>
      <c r="ESH96" s="592" t="s">
        <v>623</v>
      </c>
      <c r="ESI96" s="592" t="s">
        <v>623</v>
      </c>
      <c r="ESJ96" s="592" t="s">
        <v>623</v>
      </c>
      <c r="ESK96" s="592" t="s">
        <v>623</v>
      </c>
      <c r="ESL96" s="592" t="s">
        <v>623</v>
      </c>
      <c r="ESM96" s="592" t="s">
        <v>623</v>
      </c>
      <c r="ESN96" s="592" t="s">
        <v>623</v>
      </c>
      <c r="ESO96" s="592" t="s">
        <v>623</v>
      </c>
      <c r="ESP96" s="592" t="s">
        <v>623</v>
      </c>
      <c r="ESQ96" s="592" t="s">
        <v>623</v>
      </c>
      <c r="ESR96" s="592" t="s">
        <v>623</v>
      </c>
      <c r="ESS96" s="592" t="s">
        <v>623</v>
      </c>
      <c r="EST96" s="592" t="s">
        <v>623</v>
      </c>
      <c r="ESU96" s="592" t="s">
        <v>623</v>
      </c>
      <c r="ESV96" s="592" t="s">
        <v>623</v>
      </c>
      <c r="ESW96" s="592" t="s">
        <v>623</v>
      </c>
      <c r="ESX96" s="592" t="s">
        <v>623</v>
      </c>
      <c r="ESY96" s="592" t="s">
        <v>623</v>
      </c>
      <c r="ESZ96" s="592" t="s">
        <v>623</v>
      </c>
      <c r="ETA96" s="592" t="s">
        <v>623</v>
      </c>
      <c r="ETB96" s="592" t="s">
        <v>623</v>
      </c>
      <c r="ETC96" s="592" t="s">
        <v>623</v>
      </c>
      <c r="ETD96" s="592" t="s">
        <v>623</v>
      </c>
      <c r="ETE96" s="592" t="s">
        <v>623</v>
      </c>
      <c r="ETF96" s="592" t="s">
        <v>623</v>
      </c>
      <c r="ETG96" s="592" t="s">
        <v>623</v>
      </c>
      <c r="ETH96" s="592" t="s">
        <v>623</v>
      </c>
      <c r="ETI96" s="592" t="s">
        <v>623</v>
      </c>
      <c r="ETJ96" s="592" t="s">
        <v>623</v>
      </c>
      <c r="ETK96" s="592" t="s">
        <v>623</v>
      </c>
      <c r="ETL96" s="592" t="s">
        <v>623</v>
      </c>
      <c r="ETM96" s="592" t="s">
        <v>623</v>
      </c>
      <c r="ETN96" s="592" t="s">
        <v>623</v>
      </c>
      <c r="ETO96" s="592" t="s">
        <v>623</v>
      </c>
      <c r="ETP96" s="592" t="s">
        <v>623</v>
      </c>
      <c r="ETQ96" s="592" t="s">
        <v>623</v>
      </c>
      <c r="ETR96" s="592" t="s">
        <v>623</v>
      </c>
      <c r="ETS96" s="592" t="s">
        <v>623</v>
      </c>
      <c r="ETT96" s="592" t="s">
        <v>623</v>
      </c>
      <c r="ETU96" s="592" t="s">
        <v>623</v>
      </c>
      <c r="ETV96" s="592" t="s">
        <v>623</v>
      </c>
      <c r="ETW96" s="592" t="s">
        <v>623</v>
      </c>
      <c r="ETX96" s="592" t="s">
        <v>623</v>
      </c>
      <c r="ETY96" s="592" t="s">
        <v>623</v>
      </c>
      <c r="ETZ96" s="592" t="s">
        <v>623</v>
      </c>
      <c r="EUA96" s="592" t="s">
        <v>623</v>
      </c>
      <c r="EUB96" s="592" t="s">
        <v>623</v>
      </c>
      <c r="EUC96" s="592" t="s">
        <v>623</v>
      </c>
      <c r="EUD96" s="592" t="s">
        <v>623</v>
      </c>
      <c r="EUE96" s="592" t="s">
        <v>623</v>
      </c>
      <c r="EUF96" s="592" t="s">
        <v>623</v>
      </c>
      <c r="EUG96" s="592" t="s">
        <v>623</v>
      </c>
      <c r="EUH96" s="592" t="s">
        <v>623</v>
      </c>
      <c r="EUI96" s="592" t="s">
        <v>623</v>
      </c>
      <c r="EUJ96" s="592" t="s">
        <v>623</v>
      </c>
      <c r="EUK96" s="592" t="s">
        <v>623</v>
      </c>
      <c r="EUL96" s="592" t="s">
        <v>623</v>
      </c>
      <c r="EUM96" s="592" t="s">
        <v>623</v>
      </c>
      <c r="EUN96" s="592" t="s">
        <v>623</v>
      </c>
      <c r="EUO96" s="592" t="s">
        <v>623</v>
      </c>
      <c r="EUP96" s="592" t="s">
        <v>623</v>
      </c>
      <c r="EUQ96" s="592" t="s">
        <v>623</v>
      </c>
      <c r="EUR96" s="592" t="s">
        <v>623</v>
      </c>
      <c r="EUS96" s="592" t="s">
        <v>623</v>
      </c>
      <c r="EUT96" s="592" t="s">
        <v>623</v>
      </c>
      <c r="EUU96" s="592" t="s">
        <v>623</v>
      </c>
      <c r="EUV96" s="592" t="s">
        <v>623</v>
      </c>
      <c r="EUW96" s="592" t="s">
        <v>623</v>
      </c>
      <c r="EUX96" s="592" t="s">
        <v>623</v>
      </c>
      <c r="EUY96" s="592" t="s">
        <v>623</v>
      </c>
      <c r="EUZ96" s="592" t="s">
        <v>623</v>
      </c>
      <c r="EVA96" s="592" t="s">
        <v>623</v>
      </c>
      <c r="EVB96" s="592" t="s">
        <v>623</v>
      </c>
      <c r="EVC96" s="592" t="s">
        <v>623</v>
      </c>
      <c r="EVD96" s="592" t="s">
        <v>623</v>
      </c>
      <c r="EVE96" s="592" t="s">
        <v>623</v>
      </c>
      <c r="EVF96" s="592" t="s">
        <v>623</v>
      </c>
      <c r="EVG96" s="592" t="s">
        <v>623</v>
      </c>
      <c r="EVH96" s="592" t="s">
        <v>623</v>
      </c>
      <c r="EVI96" s="592" t="s">
        <v>623</v>
      </c>
      <c r="EVJ96" s="592" t="s">
        <v>623</v>
      </c>
      <c r="EVK96" s="592" t="s">
        <v>623</v>
      </c>
      <c r="EVL96" s="592" t="s">
        <v>623</v>
      </c>
      <c r="EVM96" s="592" t="s">
        <v>623</v>
      </c>
      <c r="EVN96" s="592" t="s">
        <v>623</v>
      </c>
      <c r="EVO96" s="592" t="s">
        <v>623</v>
      </c>
      <c r="EVP96" s="592" t="s">
        <v>623</v>
      </c>
      <c r="EVQ96" s="592" t="s">
        <v>623</v>
      </c>
      <c r="EVR96" s="592" t="s">
        <v>623</v>
      </c>
      <c r="EVS96" s="592" t="s">
        <v>623</v>
      </c>
      <c r="EVT96" s="592" t="s">
        <v>623</v>
      </c>
      <c r="EVU96" s="592" t="s">
        <v>623</v>
      </c>
      <c r="EVV96" s="592" t="s">
        <v>623</v>
      </c>
      <c r="EVW96" s="592" t="s">
        <v>623</v>
      </c>
      <c r="EVX96" s="592" t="s">
        <v>623</v>
      </c>
      <c r="EVY96" s="592" t="s">
        <v>623</v>
      </c>
      <c r="EVZ96" s="592" t="s">
        <v>623</v>
      </c>
      <c r="EWA96" s="592" t="s">
        <v>623</v>
      </c>
      <c r="EWB96" s="592" t="s">
        <v>623</v>
      </c>
      <c r="EWC96" s="592" t="s">
        <v>623</v>
      </c>
      <c r="EWD96" s="592" t="s">
        <v>623</v>
      </c>
      <c r="EWE96" s="592" t="s">
        <v>623</v>
      </c>
      <c r="EWF96" s="592" t="s">
        <v>623</v>
      </c>
      <c r="EWG96" s="592" t="s">
        <v>623</v>
      </c>
      <c r="EWH96" s="592" t="s">
        <v>623</v>
      </c>
      <c r="EWI96" s="592" t="s">
        <v>623</v>
      </c>
      <c r="EWJ96" s="592" t="s">
        <v>623</v>
      </c>
      <c r="EWK96" s="592" t="s">
        <v>623</v>
      </c>
      <c r="EWL96" s="592" t="s">
        <v>623</v>
      </c>
      <c r="EWM96" s="592" t="s">
        <v>623</v>
      </c>
      <c r="EWN96" s="592" t="s">
        <v>623</v>
      </c>
      <c r="EWO96" s="592" t="s">
        <v>623</v>
      </c>
      <c r="EWP96" s="592" t="s">
        <v>623</v>
      </c>
      <c r="EWQ96" s="592" t="s">
        <v>623</v>
      </c>
      <c r="EWR96" s="592" t="s">
        <v>623</v>
      </c>
      <c r="EWS96" s="592" t="s">
        <v>623</v>
      </c>
      <c r="EWT96" s="592" t="s">
        <v>623</v>
      </c>
      <c r="EWU96" s="592" t="s">
        <v>623</v>
      </c>
      <c r="EWV96" s="592" t="s">
        <v>623</v>
      </c>
      <c r="EWW96" s="592" t="s">
        <v>623</v>
      </c>
      <c r="EWX96" s="592" t="s">
        <v>623</v>
      </c>
      <c r="EWY96" s="592" t="s">
        <v>623</v>
      </c>
      <c r="EWZ96" s="592" t="s">
        <v>623</v>
      </c>
      <c r="EXA96" s="592" t="s">
        <v>623</v>
      </c>
      <c r="EXB96" s="592" t="s">
        <v>623</v>
      </c>
      <c r="EXC96" s="592" t="s">
        <v>623</v>
      </c>
      <c r="EXD96" s="592" t="s">
        <v>623</v>
      </c>
      <c r="EXE96" s="592" t="s">
        <v>623</v>
      </c>
      <c r="EXF96" s="592" t="s">
        <v>623</v>
      </c>
      <c r="EXG96" s="592" t="s">
        <v>623</v>
      </c>
      <c r="EXH96" s="592" t="s">
        <v>623</v>
      </c>
      <c r="EXI96" s="592" t="s">
        <v>623</v>
      </c>
      <c r="EXJ96" s="592" t="s">
        <v>623</v>
      </c>
      <c r="EXK96" s="592" t="s">
        <v>623</v>
      </c>
      <c r="EXL96" s="592" t="s">
        <v>623</v>
      </c>
      <c r="EXM96" s="592" t="s">
        <v>623</v>
      </c>
      <c r="EXN96" s="592" t="s">
        <v>623</v>
      </c>
      <c r="EXO96" s="592" t="s">
        <v>623</v>
      </c>
      <c r="EXP96" s="592" t="s">
        <v>623</v>
      </c>
      <c r="EXQ96" s="592" t="s">
        <v>623</v>
      </c>
      <c r="EXR96" s="592" t="s">
        <v>623</v>
      </c>
      <c r="EXS96" s="592" t="s">
        <v>623</v>
      </c>
      <c r="EXT96" s="592" t="s">
        <v>623</v>
      </c>
      <c r="EXU96" s="592" t="s">
        <v>623</v>
      </c>
      <c r="EXV96" s="592" t="s">
        <v>623</v>
      </c>
      <c r="EXW96" s="592" t="s">
        <v>623</v>
      </c>
      <c r="EXX96" s="592" t="s">
        <v>623</v>
      </c>
      <c r="EXY96" s="592" t="s">
        <v>623</v>
      </c>
      <c r="EXZ96" s="592" t="s">
        <v>623</v>
      </c>
      <c r="EYA96" s="592" t="s">
        <v>623</v>
      </c>
      <c r="EYB96" s="592" t="s">
        <v>623</v>
      </c>
      <c r="EYC96" s="592" t="s">
        <v>623</v>
      </c>
      <c r="EYD96" s="592" t="s">
        <v>623</v>
      </c>
      <c r="EYE96" s="592" t="s">
        <v>623</v>
      </c>
      <c r="EYF96" s="592" t="s">
        <v>623</v>
      </c>
      <c r="EYG96" s="592" t="s">
        <v>623</v>
      </c>
      <c r="EYH96" s="592" t="s">
        <v>623</v>
      </c>
      <c r="EYI96" s="592" t="s">
        <v>623</v>
      </c>
      <c r="EYJ96" s="592" t="s">
        <v>623</v>
      </c>
      <c r="EYK96" s="592" t="s">
        <v>623</v>
      </c>
      <c r="EYL96" s="592" t="s">
        <v>623</v>
      </c>
      <c r="EYM96" s="592" t="s">
        <v>623</v>
      </c>
      <c r="EYN96" s="592" t="s">
        <v>623</v>
      </c>
      <c r="EYO96" s="592" t="s">
        <v>623</v>
      </c>
      <c r="EYP96" s="592" t="s">
        <v>623</v>
      </c>
      <c r="EYQ96" s="592" t="s">
        <v>623</v>
      </c>
      <c r="EYR96" s="592" t="s">
        <v>623</v>
      </c>
      <c r="EYS96" s="592" t="s">
        <v>623</v>
      </c>
      <c r="EYT96" s="592" t="s">
        <v>623</v>
      </c>
      <c r="EYU96" s="592" t="s">
        <v>623</v>
      </c>
      <c r="EYV96" s="592" t="s">
        <v>623</v>
      </c>
      <c r="EYW96" s="592" t="s">
        <v>623</v>
      </c>
      <c r="EYX96" s="592" t="s">
        <v>623</v>
      </c>
      <c r="EYY96" s="592" t="s">
        <v>623</v>
      </c>
      <c r="EYZ96" s="592" t="s">
        <v>623</v>
      </c>
      <c r="EZA96" s="592" t="s">
        <v>623</v>
      </c>
      <c r="EZB96" s="592" t="s">
        <v>623</v>
      </c>
      <c r="EZC96" s="592" t="s">
        <v>623</v>
      </c>
      <c r="EZD96" s="592" t="s">
        <v>623</v>
      </c>
      <c r="EZE96" s="592" t="s">
        <v>623</v>
      </c>
      <c r="EZF96" s="592" t="s">
        <v>623</v>
      </c>
      <c r="EZG96" s="592" t="s">
        <v>623</v>
      </c>
      <c r="EZH96" s="592" t="s">
        <v>623</v>
      </c>
      <c r="EZI96" s="592" t="s">
        <v>623</v>
      </c>
      <c r="EZJ96" s="592" t="s">
        <v>623</v>
      </c>
      <c r="EZK96" s="592" t="s">
        <v>623</v>
      </c>
      <c r="EZL96" s="592" t="s">
        <v>623</v>
      </c>
      <c r="EZM96" s="592" t="s">
        <v>623</v>
      </c>
      <c r="EZN96" s="592" t="s">
        <v>623</v>
      </c>
      <c r="EZO96" s="592" t="s">
        <v>623</v>
      </c>
      <c r="EZP96" s="592" t="s">
        <v>623</v>
      </c>
      <c r="EZQ96" s="592" t="s">
        <v>623</v>
      </c>
      <c r="EZR96" s="592" t="s">
        <v>623</v>
      </c>
      <c r="EZS96" s="592" t="s">
        <v>623</v>
      </c>
      <c r="EZT96" s="592" t="s">
        <v>623</v>
      </c>
      <c r="EZU96" s="592" t="s">
        <v>623</v>
      </c>
      <c r="EZV96" s="592" t="s">
        <v>623</v>
      </c>
      <c r="EZW96" s="592" t="s">
        <v>623</v>
      </c>
      <c r="EZX96" s="592" t="s">
        <v>623</v>
      </c>
      <c r="EZY96" s="592" t="s">
        <v>623</v>
      </c>
      <c r="EZZ96" s="592" t="s">
        <v>623</v>
      </c>
      <c r="FAA96" s="592" t="s">
        <v>623</v>
      </c>
      <c r="FAB96" s="592" t="s">
        <v>623</v>
      </c>
      <c r="FAC96" s="592" t="s">
        <v>623</v>
      </c>
      <c r="FAD96" s="592" t="s">
        <v>623</v>
      </c>
      <c r="FAE96" s="592" t="s">
        <v>623</v>
      </c>
      <c r="FAF96" s="592" t="s">
        <v>623</v>
      </c>
      <c r="FAG96" s="592" t="s">
        <v>623</v>
      </c>
      <c r="FAH96" s="592" t="s">
        <v>623</v>
      </c>
      <c r="FAI96" s="592" t="s">
        <v>623</v>
      </c>
      <c r="FAJ96" s="592" t="s">
        <v>623</v>
      </c>
      <c r="FAK96" s="592" t="s">
        <v>623</v>
      </c>
      <c r="FAL96" s="592" t="s">
        <v>623</v>
      </c>
      <c r="FAM96" s="592" t="s">
        <v>623</v>
      </c>
      <c r="FAN96" s="592" t="s">
        <v>623</v>
      </c>
      <c r="FAO96" s="592" t="s">
        <v>623</v>
      </c>
      <c r="FAP96" s="592" t="s">
        <v>623</v>
      </c>
      <c r="FAQ96" s="592" t="s">
        <v>623</v>
      </c>
      <c r="FAR96" s="592" t="s">
        <v>623</v>
      </c>
      <c r="FAS96" s="592" t="s">
        <v>623</v>
      </c>
      <c r="FAT96" s="592" t="s">
        <v>623</v>
      </c>
      <c r="FAU96" s="592" t="s">
        <v>623</v>
      </c>
      <c r="FAV96" s="592" t="s">
        <v>623</v>
      </c>
      <c r="FAW96" s="592" t="s">
        <v>623</v>
      </c>
      <c r="FAX96" s="592" t="s">
        <v>623</v>
      </c>
      <c r="FAY96" s="592" t="s">
        <v>623</v>
      </c>
      <c r="FAZ96" s="592" t="s">
        <v>623</v>
      </c>
      <c r="FBA96" s="592" t="s">
        <v>623</v>
      </c>
      <c r="FBB96" s="592" t="s">
        <v>623</v>
      </c>
      <c r="FBC96" s="592" t="s">
        <v>623</v>
      </c>
      <c r="FBD96" s="592" t="s">
        <v>623</v>
      </c>
      <c r="FBE96" s="592" t="s">
        <v>623</v>
      </c>
      <c r="FBF96" s="592" t="s">
        <v>623</v>
      </c>
      <c r="FBG96" s="592" t="s">
        <v>623</v>
      </c>
      <c r="FBH96" s="592" t="s">
        <v>623</v>
      </c>
      <c r="FBI96" s="592" t="s">
        <v>623</v>
      </c>
      <c r="FBJ96" s="592" t="s">
        <v>623</v>
      </c>
      <c r="FBK96" s="592" t="s">
        <v>623</v>
      </c>
      <c r="FBL96" s="592" t="s">
        <v>623</v>
      </c>
      <c r="FBM96" s="592" t="s">
        <v>623</v>
      </c>
      <c r="FBN96" s="592" t="s">
        <v>623</v>
      </c>
      <c r="FBO96" s="592" t="s">
        <v>623</v>
      </c>
      <c r="FBP96" s="592" t="s">
        <v>623</v>
      </c>
      <c r="FBQ96" s="592" t="s">
        <v>623</v>
      </c>
      <c r="FBR96" s="592" t="s">
        <v>623</v>
      </c>
      <c r="FBS96" s="592" t="s">
        <v>623</v>
      </c>
      <c r="FBT96" s="592" t="s">
        <v>623</v>
      </c>
      <c r="FBU96" s="592" t="s">
        <v>623</v>
      </c>
      <c r="FBV96" s="592" t="s">
        <v>623</v>
      </c>
      <c r="FBW96" s="592" t="s">
        <v>623</v>
      </c>
      <c r="FBX96" s="592" t="s">
        <v>623</v>
      </c>
      <c r="FBY96" s="592" t="s">
        <v>623</v>
      </c>
      <c r="FBZ96" s="592" t="s">
        <v>623</v>
      </c>
      <c r="FCA96" s="592" t="s">
        <v>623</v>
      </c>
      <c r="FCB96" s="592" t="s">
        <v>623</v>
      </c>
      <c r="FCC96" s="592" t="s">
        <v>623</v>
      </c>
      <c r="FCD96" s="592" t="s">
        <v>623</v>
      </c>
      <c r="FCE96" s="592" t="s">
        <v>623</v>
      </c>
      <c r="FCF96" s="592" t="s">
        <v>623</v>
      </c>
      <c r="FCG96" s="592" t="s">
        <v>623</v>
      </c>
      <c r="FCH96" s="592" t="s">
        <v>623</v>
      </c>
      <c r="FCI96" s="592" t="s">
        <v>623</v>
      </c>
      <c r="FCJ96" s="592" t="s">
        <v>623</v>
      </c>
      <c r="FCK96" s="592" t="s">
        <v>623</v>
      </c>
      <c r="FCL96" s="592" t="s">
        <v>623</v>
      </c>
      <c r="FCM96" s="592" t="s">
        <v>623</v>
      </c>
      <c r="FCN96" s="592" t="s">
        <v>623</v>
      </c>
      <c r="FCO96" s="592" t="s">
        <v>623</v>
      </c>
      <c r="FCP96" s="592" t="s">
        <v>623</v>
      </c>
      <c r="FCQ96" s="592" t="s">
        <v>623</v>
      </c>
      <c r="FCR96" s="592" t="s">
        <v>623</v>
      </c>
      <c r="FCS96" s="592" t="s">
        <v>623</v>
      </c>
      <c r="FCT96" s="592" t="s">
        <v>623</v>
      </c>
      <c r="FCU96" s="592" t="s">
        <v>623</v>
      </c>
      <c r="FCV96" s="592" t="s">
        <v>623</v>
      </c>
      <c r="FCW96" s="592" t="s">
        <v>623</v>
      </c>
      <c r="FCX96" s="592" t="s">
        <v>623</v>
      </c>
      <c r="FCY96" s="592" t="s">
        <v>623</v>
      </c>
      <c r="FCZ96" s="592" t="s">
        <v>623</v>
      </c>
      <c r="FDA96" s="592" t="s">
        <v>623</v>
      </c>
      <c r="FDB96" s="592" t="s">
        <v>623</v>
      </c>
      <c r="FDC96" s="592" t="s">
        <v>623</v>
      </c>
      <c r="FDD96" s="592" t="s">
        <v>623</v>
      </c>
      <c r="FDE96" s="592" t="s">
        <v>623</v>
      </c>
      <c r="FDF96" s="592" t="s">
        <v>623</v>
      </c>
      <c r="FDG96" s="592" t="s">
        <v>623</v>
      </c>
      <c r="FDH96" s="592" t="s">
        <v>623</v>
      </c>
      <c r="FDI96" s="592" t="s">
        <v>623</v>
      </c>
      <c r="FDJ96" s="592" t="s">
        <v>623</v>
      </c>
      <c r="FDK96" s="592" t="s">
        <v>623</v>
      </c>
      <c r="FDL96" s="592" t="s">
        <v>623</v>
      </c>
      <c r="FDM96" s="592" t="s">
        <v>623</v>
      </c>
      <c r="FDN96" s="592" t="s">
        <v>623</v>
      </c>
      <c r="FDO96" s="592" t="s">
        <v>623</v>
      </c>
      <c r="FDP96" s="592" t="s">
        <v>623</v>
      </c>
      <c r="FDQ96" s="592" t="s">
        <v>623</v>
      </c>
      <c r="FDR96" s="592" t="s">
        <v>623</v>
      </c>
      <c r="FDS96" s="592" t="s">
        <v>623</v>
      </c>
      <c r="FDT96" s="592" t="s">
        <v>623</v>
      </c>
      <c r="FDU96" s="592" t="s">
        <v>623</v>
      </c>
      <c r="FDV96" s="592" t="s">
        <v>623</v>
      </c>
      <c r="FDW96" s="592" t="s">
        <v>623</v>
      </c>
      <c r="FDX96" s="592" t="s">
        <v>623</v>
      </c>
      <c r="FDY96" s="592" t="s">
        <v>623</v>
      </c>
      <c r="FDZ96" s="592" t="s">
        <v>623</v>
      </c>
      <c r="FEA96" s="592" t="s">
        <v>623</v>
      </c>
      <c r="FEB96" s="592" t="s">
        <v>623</v>
      </c>
      <c r="FEC96" s="592" t="s">
        <v>623</v>
      </c>
      <c r="FED96" s="592" t="s">
        <v>623</v>
      </c>
      <c r="FEE96" s="592" t="s">
        <v>623</v>
      </c>
      <c r="FEF96" s="592" t="s">
        <v>623</v>
      </c>
      <c r="FEG96" s="592" t="s">
        <v>623</v>
      </c>
      <c r="FEH96" s="592" t="s">
        <v>623</v>
      </c>
      <c r="FEI96" s="592" t="s">
        <v>623</v>
      </c>
      <c r="FEJ96" s="592" t="s">
        <v>623</v>
      </c>
      <c r="FEK96" s="592" t="s">
        <v>623</v>
      </c>
      <c r="FEL96" s="592" t="s">
        <v>623</v>
      </c>
      <c r="FEM96" s="592" t="s">
        <v>623</v>
      </c>
      <c r="FEN96" s="592" t="s">
        <v>623</v>
      </c>
      <c r="FEO96" s="592" t="s">
        <v>623</v>
      </c>
      <c r="FEP96" s="592" t="s">
        <v>623</v>
      </c>
      <c r="FEQ96" s="592" t="s">
        <v>623</v>
      </c>
      <c r="FER96" s="592" t="s">
        <v>623</v>
      </c>
      <c r="FES96" s="592" t="s">
        <v>623</v>
      </c>
      <c r="FET96" s="592" t="s">
        <v>623</v>
      </c>
      <c r="FEU96" s="592" t="s">
        <v>623</v>
      </c>
      <c r="FEV96" s="592" t="s">
        <v>623</v>
      </c>
      <c r="FEW96" s="592" t="s">
        <v>623</v>
      </c>
      <c r="FEX96" s="592" t="s">
        <v>623</v>
      </c>
      <c r="FEY96" s="592" t="s">
        <v>623</v>
      </c>
      <c r="FEZ96" s="592" t="s">
        <v>623</v>
      </c>
      <c r="FFA96" s="592" t="s">
        <v>623</v>
      </c>
      <c r="FFB96" s="592" t="s">
        <v>623</v>
      </c>
      <c r="FFC96" s="592" t="s">
        <v>623</v>
      </c>
      <c r="FFD96" s="592" t="s">
        <v>623</v>
      </c>
      <c r="FFE96" s="592" t="s">
        <v>623</v>
      </c>
      <c r="FFF96" s="592" t="s">
        <v>623</v>
      </c>
      <c r="FFG96" s="592" t="s">
        <v>623</v>
      </c>
      <c r="FFH96" s="592" t="s">
        <v>623</v>
      </c>
      <c r="FFI96" s="592" t="s">
        <v>623</v>
      </c>
      <c r="FFJ96" s="592" t="s">
        <v>623</v>
      </c>
      <c r="FFK96" s="592" t="s">
        <v>623</v>
      </c>
      <c r="FFL96" s="592" t="s">
        <v>623</v>
      </c>
      <c r="FFM96" s="592" t="s">
        <v>623</v>
      </c>
      <c r="FFN96" s="592" t="s">
        <v>623</v>
      </c>
      <c r="FFO96" s="592" t="s">
        <v>623</v>
      </c>
      <c r="FFP96" s="592" t="s">
        <v>623</v>
      </c>
      <c r="FFQ96" s="592" t="s">
        <v>623</v>
      </c>
      <c r="FFR96" s="592" t="s">
        <v>623</v>
      </c>
      <c r="FFS96" s="592" t="s">
        <v>623</v>
      </c>
      <c r="FFT96" s="592" t="s">
        <v>623</v>
      </c>
      <c r="FFU96" s="592" t="s">
        <v>623</v>
      </c>
      <c r="FFV96" s="592" t="s">
        <v>623</v>
      </c>
      <c r="FFW96" s="592" t="s">
        <v>623</v>
      </c>
      <c r="FFX96" s="592" t="s">
        <v>623</v>
      </c>
      <c r="FFY96" s="592" t="s">
        <v>623</v>
      </c>
      <c r="FFZ96" s="592" t="s">
        <v>623</v>
      </c>
      <c r="FGA96" s="592" t="s">
        <v>623</v>
      </c>
      <c r="FGB96" s="592" t="s">
        <v>623</v>
      </c>
      <c r="FGC96" s="592" t="s">
        <v>623</v>
      </c>
      <c r="FGD96" s="592" t="s">
        <v>623</v>
      </c>
      <c r="FGE96" s="592" t="s">
        <v>623</v>
      </c>
      <c r="FGF96" s="592" t="s">
        <v>623</v>
      </c>
      <c r="FGG96" s="592" t="s">
        <v>623</v>
      </c>
      <c r="FGH96" s="592" t="s">
        <v>623</v>
      </c>
      <c r="FGI96" s="592" t="s">
        <v>623</v>
      </c>
      <c r="FGJ96" s="592" t="s">
        <v>623</v>
      </c>
      <c r="FGK96" s="592" t="s">
        <v>623</v>
      </c>
      <c r="FGL96" s="592" t="s">
        <v>623</v>
      </c>
      <c r="FGM96" s="592" t="s">
        <v>623</v>
      </c>
      <c r="FGN96" s="592" t="s">
        <v>623</v>
      </c>
      <c r="FGO96" s="592" t="s">
        <v>623</v>
      </c>
      <c r="FGP96" s="592" t="s">
        <v>623</v>
      </c>
      <c r="FGQ96" s="592" t="s">
        <v>623</v>
      </c>
      <c r="FGR96" s="592" t="s">
        <v>623</v>
      </c>
      <c r="FGS96" s="592" t="s">
        <v>623</v>
      </c>
      <c r="FGT96" s="592" t="s">
        <v>623</v>
      </c>
      <c r="FGU96" s="592" t="s">
        <v>623</v>
      </c>
      <c r="FGV96" s="592" t="s">
        <v>623</v>
      </c>
      <c r="FGW96" s="592" t="s">
        <v>623</v>
      </c>
      <c r="FGX96" s="592" t="s">
        <v>623</v>
      </c>
      <c r="FGY96" s="592" t="s">
        <v>623</v>
      </c>
      <c r="FGZ96" s="592" t="s">
        <v>623</v>
      </c>
      <c r="FHA96" s="592" t="s">
        <v>623</v>
      </c>
      <c r="FHB96" s="592" t="s">
        <v>623</v>
      </c>
      <c r="FHC96" s="592" t="s">
        <v>623</v>
      </c>
      <c r="FHD96" s="592" t="s">
        <v>623</v>
      </c>
      <c r="FHE96" s="592" t="s">
        <v>623</v>
      </c>
      <c r="FHF96" s="592" t="s">
        <v>623</v>
      </c>
      <c r="FHG96" s="592" t="s">
        <v>623</v>
      </c>
      <c r="FHH96" s="592" t="s">
        <v>623</v>
      </c>
      <c r="FHI96" s="592" t="s">
        <v>623</v>
      </c>
      <c r="FHJ96" s="592" t="s">
        <v>623</v>
      </c>
      <c r="FHK96" s="592" t="s">
        <v>623</v>
      </c>
      <c r="FHL96" s="592" t="s">
        <v>623</v>
      </c>
      <c r="FHM96" s="592" t="s">
        <v>623</v>
      </c>
      <c r="FHN96" s="592" t="s">
        <v>623</v>
      </c>
      <c r="FHO96" s="592" t="s">
        <v>623</v>
      </c>
      <c r="FHP96" s="592" t="s">
        <v>623</v>
      </c>
      <c r="FHQ96" s="592" t="s">
        <v>623</v>
      </c>
      <c r="FHR96" s="592" t="s">
        <v>623</v>
      </c>
      <c r="FHS96" s="592" t="s">
        <v>623</v>
      </c>
      <c r="FHT96" s="592" t="s">
        <v>623</v>
      </c>
      <c r="FHU96" s="592" t="s">
        <v>623</v>
      </c>
      <c r="FHV96" s="592" t="s">
        <v>623</v>
      </c>
      <c r="FHW96" s="592" t="s">
        <v>623</v>
      </c>
      <c r="FHX96" s="592" t="s">
        <v>623</v>
      </c>
      <c r="FHY96" s="592" t="s">
        <v>623</v>
      </c>
      <c r="FHZ96" s="592" t="s">
        <v>623</v>
      </c>
      <c r="FIA96" s="592" t="s">
        <v>623</v>
      </c>
      <c r="FIB96" s="592" t="s">
        <v>623</v>
      </c>
      <c r="FIC96" s="592" t="s">
        <v>623</v>
      </c>
      <c r="FID96" s="592" t="s">
        <v>623</v>
      </c>
      <c r="FIE96" s="592" t="s">
        <v>623</v>
      </c>
      <c r="FIF96" s="592" t="s">
        <v>623</v>
      </c>
      <c r="FIG96" s="592" t="s">
        <v>623</v>
      </c>
      <c r="FIH96" s="592" t="s">
        <v>623</v>
      </c>
      <c r="FII96" s="592" t="s">
        <v>623</v>
      </c>
      <c r="FIJ96" s="592" t="s">
        <v>623</v>
      </c>
      <c r="FIK96" s="592" t="s">
        <v>623</v>
      </c>
      <c r="FIL96" s="592" t="s">
        <v>623</v>
      </c>
      <c r="FIM96" s="592" t="s">
        <v>623</v>
      </c>
      <c r="FIN96" s="592" t="s">
        <v>623</v>
      </c>
      <c r="FIO96" s="592" t="s">
        <v>623</v>
      </c>
      <c r="FIP96" s="592" t="s">
        <v>623</v>
      </c>
      <c r="FIQ96" s="592" t="s">
        <v>623</v>
      </c>
      <c r="FIR96" s="592" t="s">
        <v>623</v>
      </c>
      <c r="FIS96" s="592" t="s">
        <v>623</v>
      </c>
      <c r="FIT96" s="592" t="s">
        <v>623</v>
      </c>
      <c r="FIU96" s="592" t="s">
        <v>623</v>
      </c>
      <c r="FIV96" s="592" t="s">
        <v>623</v>
      </c>
      <c r="FIW96" s="592" t="s">
        <v>623</v>
      </c>
      <c r="FIX96" s="592" t="s">
        <v>623</v>
      </c>
      <c r="FIY96" s="592" t="s">
        <v>623</v>
      </c>
      <c r="FIZ96" s="592" t="s">
        <v>623</v>
      </c>
      <c r="FJA96" s="592" t="s">
        <v>623</v>
      </c>
      <c r="FJB96" s="592" t="s">
        <v>623</v>
      </c>
      <c r="FJC96" s="592" t="s">
        <v>623</v>
      </c>
      <c r="FJD96" s="592" t="s">
        <v>623</v>
      </c>
      <c r="FJE96" s="592" t="s">
        <v>623</v>
      </c>
      <c r="FJF96" s="592" t="s">
        <v>623</v>
      </c>
      <c r="FJG96" s="592" t="s">
        <v>623</v>
      </c>
      <c r="FJH96" s="592" t="s">
        <v>623</v>
      </c>
      <c r="FJI96" s="592" t="s">
        <v>623</v>
      </c>
      <c r="FJJ96" s="592" t="s">
        <v>623</v>
      </c>
      <c r="FJK96" s="592" t="s">
        <v>623</v>
      </c>
      <c r="FJL96" s="592" t="s">
        <v>623</v>
      </c>
      <c r="FJM96" s="592" t="s">
        <v>623</v>
      </c>
      <c r="FJN96" s="592" t="s">
        <v>623</v>
      </c>
      <c r="FJO96" s="592" t="s">
        <v>623</v>
      </c>
      <c r="FJP96" s="592" t="s">
        <v>623</v>
      </c>
      <c r="FJQ96" s="592" t="s">
        <v>623</v>
      </c>
      <c r="FJR96" s="592" t="s">
        <v>623</v>
      </c>
      <c r="FJS96" s="592" t="s">
        <v>623</v>
      </c>
      <c r="FJT96" s="592" t="s">
        <v>623</v>
      </c>
      <c r="FJU96" s="592" t="s">
        <v>623</v>
      </c>
      <c r="FJV96" s="592" t="s">
        <v>623</v>
      </c>
      <c r="FJW96" s="592" t="s">
        <v>623</v>
      </c>
      <c r="FJX96" s="592" t="s">
        <v>623</v>
      </c>
      <c r="FJY96" s="592" t="s">
        <v>623</v>
      </c>
      <c r="FJZ96" s="592" t="s">
        <v>623</v>
      </c>
      <c r="FKA96" s="592" t="s">
        <v>623</v>
      </c>
      <c r="FKB96" s="592" t="s">
        <v>623</v>
      </c>
      <c r="FKC96" s="592" t="s">
        <v>623</v>
      </c>
      <c r="FKD96" s="592" t="s">
        <v>623</v>
      </c>
      <c r="FKE96" s="592" t="s">
        <v>623</v>
      </c>
      <c r="FKF96" s="592" t="s">
        <v>623</v>
      </c>
      <c r="FKG96" s="592" t="s">
        <v>623</v>
      </c>
      <c r="FKH96" s="592" t="s">
        <v>623</v>
      </c>
      <c r="FKI96" s="592" t="s">
        <v>623</v>
      </c>
      <c r="FKJ96" s="592" t="s">
        <v>623</v>
      </c>
      <c r="FKK96" s="592" t="s">
        <v>623</v>
      </c>
      <c r="FKL96" s="592" t="s">
        <v>623</v>
      </c>
      <c r="FKM96" s="592" t="s">
        <v>623</v>
      </c>
      <c r="FKN96" s="592" t="s">
        <v>623</v>
      </c>
      <c r="FKO96" s="592" t="s">
        <v>623</v>
      </c>
      <c r="FKP96" s="592" t="s">
        <v>623</v>
      </c>
      <c r="FKQ96" s="592" t="s">
        <v>623</v>
      </c>
      <c r="FKR96" s="592" t="s">
        <v>623</v>
      </c>
      <c r="FKS96" s="592" t="s">
        <v>623</v>
      </c>
      <c r="FKT96" s="592" t="s">
        <v>623</v>
      </c>
      <c r="FKU96" s="592" t="s">
        <v>623</v>
      </c>
      <c r="FKV96" s="592" t="s">
        <v>623</v>
      </c>
      <c r="FKW96" s="592" t="s">
        <v>623</v>
      </c>
      <c r="FKX96" s="592" t="s">
        <v>623</v>
      </c>
      <c r="FKY96" s="592" t="s">
        <v>623</v>
      </c>
      <c r="FKZ96" s="592" t="s">
        <v>623</v>
      </c>
      <c r="FLA96" s="592" t="s">
        <v>623</v>
      </c>
      <c r="FLB96" s="592" t="s">
        <v>623</v>
      </c>
      <c r="FLC96" s="592" t="s">
        <v>623</v>
      </c>
      <c r="FLD96" s="592" t="s">
        <v>623</v>
      </c>
      <c r="FLE96" s="592" t="s">
        <v>623</v>
      </c>
      <c r="FLF96" s="592" t="s">
        <v>623</v>
      </c>
      <c r="FLG96" s="592" t="s">
        <v>623</v>
      </c>
      <c r="FLH96" s="592" t="s">
        <v>623</v>
      </c>
      <c r="FLI96" s="592" t="s">
        <v>623</v>
      </c>
      <c r="FLJ96" s="592" t="s">
        <v>623</v>
      </c>
      <c r="FLK96" s="592" t="s">
        <v>623</v>
      </c>
      <c r="FLL96" s="592" t="s">
        <v>623</v>
      </c>
      <c r="FLM96" s="592" t="s">
        <v>623</v>
      </c>
      <c r="FLN96" s="592" t="s">
        <v>623</v>
      </c>
      <c r="FLO96" s="592" t="s">
        <v>623</v>
      </c>
      <c r="FLP96" s="592" t="s">
        <v>623</v>
      </c>
      <c r="FLQ96" s="592" t="s">
        <v>623</v>
      </c>
      <c r="FLR96" s="592" t="s">
        <v>623</v>
      </c>
      <c r="FLS96" s="592" t="s">
        <v>623</v>
      </c>
      <c r="FLT96" s="592" t="s">
        <v>623</v>
      </c>
      <c r="FLU96" s="592" t="s">
        <v>623</v>
      </c>
      <c r="FLV96" s="592" t="s">
        <v>623</v>
      </c>
      <c r="FLW96" s="592" t="s">
        <v>623</v>
      </c>
      <c r="FLX96" s="592" t="s">
        <v>623</v>
      </c>
      <c r="FLY96" s="592" t="s">
        <v>623</v>
      </c>
      <c r="FLZ96" s="592" t="s">
        <v>623</v>
      </c>
      <c r="FMA96" s="592" t="s">
        <v>623</v>
      </c>
      <c r="FMB96" s="592" t="s">
        <v>623</v>
      </c>
      <c r="FMC96" s="592" t="s">
        <v>623</v>
      </c>
      <c r="FMD96" s="592" t="s">
        <v>623</v>
      </c>
      <c r="FME96" s="592" t="s">
        <v>623</v>
      </c>
      <c r="FMF96" s="592" t="s">
        <v>623</v>
      </c>
      <c r="FMG96" s="592" t="s">
        <v>623</v>
      </c>
      <c r="FMH96" s="592" t="s">
        <v>623</v>
      </c>
      <c r="FMI96" s="592" t="s">
        <v>623</v>
      </c>
      <c r="FMJ96" s="592" t="s">
        <v>623</v>
      </c>
      <c r="FMK96" s="592" t="s">
        <v>623</v>
      </c>
      <c r="FML96" s="592" t="s">
        <v>623</v>
      </c>
      <c r="FMM96" s="592" t="s">
        <v>623</v>
      </c>
      <c r="FMN96" s="592" t="s">
        <v>623</v>
      </c>
      <c r="FMO96" s="592" t="s">
        <v>623</v>
      </c>
      <c r="FMP96" s="592" t="s">
        <v>623</v>
      </c>
      <c r="FMQ96" s="592" t="s">
        <v>623</v>
      </c>
      <c r="FMR96" s="592" t="s">
        <v>623</v>
      </c>
      <c r="FMS96" s="592" t="s">
        <v>623</v>
      </c>
      <c r="FMT96" s="592" t="s">
        <v>623</v>
      </c>
      <c r="FMU96" s="592" t="s">
        <v>623</v>
      </c>
      <c r="FMV96" s="592" t="s">
        <v>623</v>
      </c>
      <c r="FMW96" s="592" t="s">
        <v>623</v>
      </c>
      <c r="FMX96" s="592" t="s">
        <v>623</v>
      </c>
      <c r="FMY96" s="592" t="s">
        <v>623</v>
      </c>
      <c r="FMZ96" s="592" t="s">
        <v>623</v>
      </c>
      <c r="FNA96" s="592" t="s">
        <v>623</v>
      </c>
      <c r="FNB96" s="592" t="s">
        <v>623</v>
      </c>
      <c r="FNC96" s="592" t="s">
        <v>623</v>
      </c>
      <c r="FND96" s="592" t="s">
        <v>623</v>
      </c>
      <c r="FNE96" s="592" t="s">
        <v>623</v>
      </c>
      <c r="FNF96" s="592" t="s">
        <v>623</v>
      </c>
      <c r="FNG96" s="592" t="s">
        <v>623</v>
      </c>
      <c r="FNH96" s="592" t="s">
        <v>623</v>
      </c>
      <c r="FNI96" s="592" t="s">
        <v>623</v>
      </c>
      <c r="FNJ96" s="592" t="s">
        <v>623</v>
      </c>
      <c r="FNK96" s="592" t="s">
        <v>623</v>
      </c>
      <c r="FNL96" s="592" t="s">
        <v>623</v>
      </c>
      <c r="FNM96" s="592" t="s">
        <v>623</v>
      </c>
      <c r="FNN96" s="592" t="s">
        <v>623</v>
      </c>
      <c r="FNO96" s="592" t="s">
        <v>623</v>
      </c>
      <c r="FNP96" s="592" t="s">
        <v>623</v>
      </c>
      <c r="FNQ96" s="592" t="s">
        <v>623</v>
      </c>
      <c r="FNR96" s="592" t="s">
        <v>623</v>
      </c>
      <c r="FNS96" s="592" t="s">
        <v>623</v>
      </c>
      <c r="FNT96" s="592" t="s">
        <v>623</v>
      </c>
      <c r="FNU96" s="592" t="s">
        <v>623</v>
      </c>
      <c r="FNV96" s="592" t="s">
        <v>623</v>
      </c>
      <c r="FNW96" s="592" t="s">
        <v>623</v>
      </c>
      <c r="FNX96" s="592" t="s">
        <v>623</v>
      </c>
      <c r="FNY96" s="592" t="s">
        <v>623</v>
      </c>
      <c r="FNZ96" s="592" t="s">
        <v>623</v>
      </c>
      <c r="FOA96" s="592" t="s">
        <v>623</v>
      </c>
      <c r="FOB96" s="592" t="s">
        <v>623</v>
      </c>
      <c r="FOC96" s="592" t="s">
        <v>623</v>
      </c>
      <c r="FOD96" s="592" t="s">
        <v>623</v>
      </c>
      <c r="FOE96" s="592" t="s">
        <v>623</v>
      </c>
      <c r="FOF96" s="592" t="s">
        <v>623</v>
      </c>
      <c r="FOG96" s="592" t="s">
        <v>623</v>
      </c>
      <c r="FOH96" s="592" t="s">
        <v>623</v>
      </c>
      <c r="FOI96" s="592" t="s">
        <v>623</v>
      </c>
      <c r="FOJ96" s="592" t="s">
        <v>623</v>
      </c>
      <c r="FOK96" s="592" t="s">
        <v>623</v>
      </c>
      <c r="FOL96" s="592" t="s">
        <v>623</v>
      </c>
      <c r="FOM96" s="592" t="s">
        <v>623</v>
      </c>
      <c r="FON96" s="592" t="s">
        <v>623</v>
      </c>
      <c r="FOO96" s="592" t="s">
        <v>623</v>
      </c>
      <c r="FOP96" s="592" t="s">
        <v>623</v>
      </c>
      <c r="FOQ96" s="592" t="s">
        <v>623</v>
      </c>
      <c r="FOR96" s="592" t="s">
        <v>623</v>
      </c>
      <c r="FOS96" s="592" t="s">
        <v>623</v>
      </c>
      <c r="FOT96" s="592" t="s">
        <v>623</v>
      </c>
      <c r="FOU96" s="592" t="s">
        <v>623</v>
      </c>
      <c r="FOV96" s="592" t="s">
        <v>623</v>
      </c>
      <c r="FOW96" s="592" t="s">
        <v>623</v>
      </c>
      <c r="FOX96" s="592" t="s">
        <v>623</v>
      </c>
      <c r="FOY96" s="592" t="s">
        <v>623</v>
      </c>
      <c r="FOZ96" s="592" t="s">
        <v>623</v>
      </c>
      <c r="FPA96" s="592" t="s">
        <v>623</v>
      </c>
      <c r="FPB96" s="592" t="s">
        <v>623</v>
      </c>
      <c r="FPC96" s="592" t="s">
        <v>623</v>
      </c>
      <c r="FPD96" s="592" t="s">
        <v>623</v>
      </c>
      <c r="FPE96" s="592" t="s">
        <v>623</v>
      </c>
      <c r="FPF96" s="592" t="s">
        <v>623</v>
      </c>
      <c r="FPG96" s="592" t="s">
        <v>623</v>
      </c>
      <c r="FPH96" s="592" t="s">
        <v>623</v>
      </c>
      <c r="FPI96" s="592" t="s">
        <v>623</v>
      </c>
      <c r="FPJ96" s="592" t="s">
        <v>623</v>
      </c>
      <c r="FPK96" s="592" t="s">
        <v>623</v>
      </c>
      <c r="FPL96" s="592" t="s">
        <v>623</v>
      </c>
      <c r="FPM96" s="592" t="s">
        <v>623</v>
      </c>
      <c r="FPN96" s="592" t="s">
        <v>623</v>
      </c>
      <c r="FPO96" s="592" t="s">
        <v>623</v>
      </c>
      <c r="FPP96" s="592" t="s">
        <v>623</v>
      </c>
      <c r="FPQ96" s="592" t="s">
        <v>623</v>
      </c>
      <c r="FPR96" s="592" t="s">
        <v>623</v>
      </c>
      <c r="FPS96" s="592" t="s">
        <v>623</v>
      </c>
      <c r="FPT96" s="592" t="s">
        <v>623</v>
      </c>
      <c r="FPU96" s="592" t="s">
        <v>623</v>
      </c>
      <c r="FPV96" s="592" t="s">
        <v>623</v>
      </c>
      <c r="FPW96" s="592" t="s">
        <v>623</v>
      </c>
      <c r="FPX96" s="592" t="s">
        <v>623</v>
      </c>
      <c r="FPY96" s="592" t="s">
        <v>623</v>
      </c>
      <c r="FPZ96" s="592" t="s">
        <v>623</v>
      </c>
      <c r="FQA96" s="592" t="s">
        <v>623</v>
      </c>
      <c r="FQB96" s="592" t="s">
        <v>623</v>
      </c>
      <c r="FQC96" s="592" t="s">
        <v>623</v>
      </c>
      <c r="FQD96" s="592" t="s">
        <v>623</v>
      </c>
      <c r="FQE96" s="592" t="s">
        <v>623</v>
      </c>
      <c r="FQF96" s="592" t="s">
        <v>623</v>
      </c>
      <c r="FQG96" s="592" t="s">
        <v>623</v>
      </c>
      <c r="FQH96" s="592" t="s">
        <v>623</v>
      </c>
      <c r="FQI96" s="592" t="s">
        <v>623</v>
      </c>
      <c r="FQJ96" s="592" t="s">
        <v>623</v>
      </c>
      <c r="FQK96" s="592" t="s">
        <v>623</v>
      </c>
      <c r="FQL96" s="592" t="s">
        <v>623</v>
      </c>
      <c r="FQM96" s="592" t="s">
        <v>623</v>
      </c>
      <c r="FQN96" s="592" t="s">
        <v>623</v>
      </c>
      <c r="FQO96" s="592" t="s">
        <v>623</v>
      </c>
      <c r="FQP96" s="592" t="s">
        <v>623</v>
      </c>
      <c r="FQQ96" s="592" t="s">
        <v>623</v>
      </c>
      <c r="FQR96" s="592" t="s">
        <v>623</v>
      </c>
      <c r="FQS96" s="592" t="s">
        <v>623</v>
      </c>
      <c r="FQT96" s="592" t="s">
        <v>623</v>
      </c>
      <c r="FQU96" s="592" t="s">
        <v>623</v>
      </c>
      <c r="FQV96" s="592" t="s">
        <v>623</v>
      </c>
      <c r="FQW96" s="592" t="s">
        <v>623</v>
      </c>
      <c r="FQX96" s="592" t="s">
        <v>623</v>
      </c>
      <c r="FQY96" s="592" t="s">
        <v>623</v>
      </c>
      <c r="FQZ96" s="592" t="s">
        <v>623</v>
      </c>
      <c r="FRA96" s="592" t="s">
        <v>623</v>
      </c>
      <c r="FRB96" s="592" t="s">
        <v>623</v>
      </c>
      <c r="FRC96" s="592" t="s">
        <v>623</v>
      </c>
      <c r="FRD96" s="592" t="s">
        <v>623</v>
      </c>
      <c r="FRE96" s="592" t="s">
        <v>623</v>
      </c>
      <c r="FRF96" s="592" t="s">
        <v>623</v>
      </c>
      <c r="FRG96" s="592" t="s">
        <v>623</v>
      </c>
      <c r="FRH96" s="592" t="s">
        <v>623</v>
      </c>
      <c r="FRI96" s="592" t="s">
        <v>623</v>
      </c>
      <c r="FRJ96" s="592" t="s">
        <v>623</v>
      </c>
      <c r="FRK96" s="592" t="s">
        <v>623</v>
      </c>
      <c r="FRL96" s="592" t="s">
        <v>623</v>
      </c>
      <c r="FRM96" s="592" t="s">
        <v>623</v>
      </c>
      <c r="FRN96" s="592" t="s">
        <v>623</v>
      </c>
      <c r="FRO96" s="592" t="s">
        <v>623</v>
      </c>
      <c r="FRP96" s="592" t="s">
        <v>623</v>
      </c>
      <c r="FRQ96" s="592" t="s">
        <v>623</v>
      </c>
      <c r="FRR96" s="592" t="s">
        <v>623</v>
      </c>
      <c r="FRS96" s="592" t="s">
        <v>623</v>
      </c>
      <c r="FRT96" s="592" t="s">
        <v>623</v>
      </c>
      <c r="FRU96" s="592" t="s">
        <v>623</v>
      </c>
      <c r="FRV96" s="592" t="s">
        <v>623</v>
      </c>
      <c r="FRW96" s="592" t="s">
        <v>623</v>
      </c>
      <c r="FRX96" s="592" t="s">
        <v>623</v>
      </c>
      <c r="FRY96" s="592" t="s">
        <v>623</v>
      </c>
      <c r="FRZ96" s="592" t="s">
        <v>623</v>
      </c>
      <c r="FSA96" s="592" t="s">
        <v>623</v>
      </c>
      <c r="FSB96" s="592" t="s">
        <v>623</v>
      </c>
      <c r="FSC96" s="592" t="s">
        <v>623</v>
      </c>
      <c r="FSD96" s="592" t="s">
        <v>623</v>
      </c>
      <c r="FSE96" s="592" t="s">
        <v>623</v>
      </c>
      <c r="FSF96" s="592" t="s">
        <v>623</v>
      </c>
      <c r="FSG96" s="592" t="s">
        <v>623</v>
      </c>
      <c r="FSH96" s="592" t="s">
        <v>623</v>
      </c>
      <c r="FSI96" s="592" t="s">
        <v>623</v>
      </c>
      <c r="FSJ96" s="592" t="s">
        <v>623</v>
      </c>
      <c r="FSK96" s="592" t="s">
        <v>623</v>
      </c>
      <c r="FSL96" s="592" t="s">
        <v>623</v>
      </c>
      <c r="FSM96" s="592" t="s">
        <v>623</v>
      </c>
      <c r="FSN96" s="592" t="s">
        <v>623</v>
      </c>
      <c r="FSO96" s="592" t="s">
        <v>623</v>
      </c>
      <c r="FSP96" s="592" t="s">
        <v>623</v>
      </c>
      <c r="FSQ96" s="592" t="s">
        <v>623</v>
      </c>
      <c r="FSR96" s="592" t="s">
        <v>623</v>
      </c>
      <c r="FSS96" s="592" t="s">
        <v>623</v>
      </c>
      <c r="FST96" s="592" t="s">
        <v>623</v>
      </c>
      <c r="FSU96" s="592" t="s">
        <v>623</v>
      </c>
      <c r="FSV96" s="592" t="s">
        <v>623</v>
      </c>
      <c r="FSW96" s="592" t="s">
        <v>623</v>
      </c>
      <c r="FSX96" s="592" t="s">
        <v>623</v>
      </c>
      <c r="FSY96" s="592" t="s">
        <v>623</v>
      </c>
      <c r="FSZ96" s="592" t="s">
        <v>623</v>
      </c>
      <c r="FTA96" s="592" t="s">
        <v>623</v>
      </c>
      <c r="FTB96" s="592" t="s">
        <v>623</v>
      </c>
      <c r="FTC96" s="592" t="s">
        <v>623</v>
      </c>
      <c r="FTD96" s="592" t="s">
        <v>623</v>
      </c>
      <c r="FTE96" s="592" t="s">
        <v>623</v>
      </c>
      <c r="FTF96" s="592" t="s">
        <v>623</v>
      </c>
      <c r="FTG96" s="592" t="s">
        <v>623</v>
      </c>
      <c r="FTH96" s="592" t="s">
        <v>623</v>
      </c>
      <c r="FTI96" s="592" t="s">
        <v>623</v>
      </c>
      <c r="FTJ96" s="592" t="s">
        <v>623</v>
      </c>
      <c r="FTK96" s="592" t="s">
        <v>623</v>
      </c>
      <c r="FTL96" s="592" t="s">
        <v>623</v>
      </c>
      <c r="FTM96" s="592" t="s">
        <v>623</v>
      </c>
      <c r="FTN96" s="592" t="s">
        <v>623</v>
      </c>
      <c r="FTO96" s="592" t="s">
        <v>623</v>
      </c>
      <c r="FTP96" s="592" t="s">
        <v>623</v>
      </c>
      <c r="FTQ96" s="592" t="s">
        <v>623</v>
      </c>
      <c r="FTR96" s="592" t="s">
        <v>623</v>
      </c>
      <c r="FTS96" s="592" t="s">
        <v>623</v>
      </c>
      <c r="FTT96" s="592" t="s">
        <v>623</v>
      </c>
      <c r="FTU96" s="592" t="s">
        <v>623</v>
      </c>
      <c r="FTV96" s="592" t="s">
        <v>623</v>
      </c>
      <c r="FTW96" s="592" t="s">
        <v>623</v>
      </c>
      <c r="FTX96" s="592" t="s">
        <v>623</v>
      </c>
      <c r="FTY96" s="592" t="s">
        <v>623</v>
      </c>
      <c r="FTZ96" s="592" t="s">
        <v>623</v>
      </c>
      <c r="FUA96" s="592" t="s">
        <v>623</v>
      </c>
      <c r="FUB96" s="592" t="s">
        <v>623</v>
      </c>
      <c r="FUC96" s="592" t="s">
        <v>623</v>
      </c>
      <c r="FUD96" s="592" t="s">
        <v>623</v>
      </c>
      <c r="FUE96" s="592" t="s">
        <v>623</v>
      </c>
      <c r="FUF96" s="592" t="s">
        <v>623</v>
      </c>
      <c r="FUG96" s="592" t="s">
        <v>623</v>
      </c>
      <c r="FUH96" s="592" t="s">
        <v>623</v>
      </c>
      <c r="FUI96" s="592" t="s">
        <v>623</v>
      </c>
      <c r="FUJ96" s="592" t="s">
        <v>623</v>
      </c>
      <c r="FUK96" s="592" t="s">
        <v>623</v>
      </c>
      <c r="FUL96" s="592" t="s">
        <v>623</v>
      </c>
      <c r="FUM96" s="592" t="s">
        <v>623</v>
      </c>
      <c r="FUN96" s="592" t="s">
        <v>623</v>
      </c>
      <c r="FUO96" s="592" t="s">
        <v>623</v>
      </c>
      <c r="FUP96" s="592" t="s">
        <v>623</v>
      </c>
      <c r="FUQ96" s="592" t="s">
        <v>623</v>
      </c>
      <c r="FUR96" s="592" t="s">
        <v>623</v>
      </c>
      <c r="FUS96" s="592" t="s">
        <v>623</v>
      </c>
      <c r="FUT96" s="592" t="s">
        <v>623</v>
      </c>
      <c r="FUU96" s="592" t="s">
        <v>623</v>
      </c>
      <c r="FUV96" s="592" t="s">
        <v>623</v>
      </c>
      <c r="FUW96" s="592" t="s">
        <v>623</v>
      </c>
      <c r="FUX96" s="592" t="s">
        <v>623</v>
      </c>
      <c r="FUY96" s="592" t="s">
        <v>623</v>
      </c>
      <c r="FUZ96" s="592" t="s">
        <v>623</v>
      </c>
      <c r="FVA96" s="592" t="s">
        <v>623</v>
      </c>
      <c r="FVB96" s="592" t="s">
        <v>623</v>
      </c>
      <c r="FVC96" s="592" t="s">
        <v>623</v>
      </c>
      <c r="FVD96" s="592" t="s">
        <v>623</v>
      </c>
      <c r="FVE96" s="592" t="s">
        <v>623</v>
      </c>
      <c r="FVF96" s="592" t="s">
        <v>623</v>
      </c>
      <c r="FVG96" s="592" t="s">
        <v>623</v>
      </c>
      <c r="FVH96" s="592" t="s">
        <v>623</v>
      </c>
      <c r="FVI96" s="592" t="s">
        <v>623</v>
      </c>
      <c r="FVJ96" s="592" t="s">
        <v>623</v>
      </c>
      <c r="FVK96" s="592" t="s">
        <v>623</v>
      </c>
      <c r="FVL96" s="592" t="s">
        <v>623</v>
      </c>
      <c r="FVM96" s="592" t="s">
        <v>623</v>
      </c>
      <c r="FVN96" s="592" t="s">
        <v>623</v>
      </c>
      <c r="FVO96" s="592" t="s">
        <v>623</v>
      </c>
      <c r="FVP96" s="592" t="s">
        <v>623</v>
      </c>
      <c r="FVQ96" s="592" t="s">
        <v>623</v>
      </c>
      <c r="FVR96" s="592" t="s">
        <v>623</v>
      </c>
      <c r="FVS96" s="592" t="s">
        <v>623</v>
      </c>
      <c r="FVT96" s="592" t="s">
        <v>623</v>
      </c>
      <c r="FVU96" s="592" t="s">
        <v>623</v>
      </c>
      <c r="FVV96" s="592" t="s">
        <v>623</v>
      </c>
      <c r="FVW96" s="592" t="s">
        <v>623</v>
      </c>
      <c r="FVX96" s="592" t="s">
        <v>623</v>
      </c>
      <c r="FVY96" s="592" t="s">
        <v>623</v>
      </c>
      <c r="FVZ96" s="592" t="s">
        <v>623</v>
      </c>
      <c r="FWA96" s="592" t="s">
        <v>623</v>
      </c>
      <c r="FWB96" s="592" t="s">
        <v>623</v>
      </c>
      <c r="FWC96" s="592" t="s">
        <v>623</v>
      </c>
      <c r="FWD96" s="592" t="s">
        <v>623</v>
      </c>
      <c r="FWE96" s="592" t="s">
        <v>623</v>
      </c>
      <c r="FWF96" s="592" t="s">
        <v>623</v>
      </c>
      <c r="FWG96" s="592" t="s">
        <v>623</v>
      </c>
      <c r="FWH96" s="592" t="s">
        <v>623</v>
      </c>
      <c r="FWI96" s="592" t="s">
        <v>623</v>
      </c>
      <c r="FWJ96" s="592" t="s">
        <v>623</v>
      </c>
      <c r="FWK96" s="592" t="s">
        <v>623</v>
      </c>
      <c r="FWL96" s="592" t="s">
        <v>623</v>
      </c>
      <c r="FWM96" s="592" t="s">
        <v>623</v>
      </c>
      <c r="FWN96" s="592" t="s">
        <v>623</v>
      </c>
      <c r="FWO96" s="592" t="s">
        <v>623</v>
      </c>
      <c r="FWP96" s="592" t="s">
        <v>623</v>
      </c>
      <c r="FWQ96" s="592" t="s">
        <v>623</v>
      </c>
      <c r="FWR96" s="592" t="s">
        <v>623</v>
      </c>
      <c r="FWS96" s="592" t="s">
        <v>623</v>
      </c>
      <c r="FWT96" s="592" t="s">
        <v>623</v>
      </c>
      <c r="FWU96" s="592" t="s">
        <v>623</v>
      </c>
      <c r="FWV96" s="592" t="s">
        <v>623</v>
      </c>
      <c r="FWW96" s="592" t="s">
        <v>623</v>
      </c>
      <c r="FWX96" s="592" t="s">
        <v>623</v>
      </c>
      <c r="FWY96" s="592" t="s">
        <v>623</v>
      </c>
      <c r="FWZ96" s="592" t="s">
        <v>623</v>
      </c>
      <c r="FXA96" s="592" t="s">
        <v>623</v>
      </c>
      <c r="FXB96" s="592" t="s">
        <v>623</v>
      </c>
      <c r="FXC96" s="592" t="s">
        <v>623</v>
      </c>
      <c r="FXD96" s="592" t="s">
        <v>623</v>
      </c>
      <c r="FXE96" s="592" t="s">
        <v>623</v>
      </c>
      <c r="FXF96" s="592" t="s">
        <v>623</v>
      </c>
      <c r="FXG96" s="592" t="s">
        <v>623</v>
      </c>
      <c r="FXH96" s="592" t="s">
        <v>623</v>
      </c>
      <c r="FXI96" s="592" t="s">
        <v>623</v>
      </c>
      <c r="FXJ96" s="592" t="s">
        <v>623</v>
      </c>
      <c r="FXK96" s="592" t="s">
        <v>623</v>
      </c>
      <c r="FXL96" s="592" t="s">
        <v>623</v>
      </c>
      <c r="FXM96" s="592" t="s">
        <v>623</v>
      </c>
      <c r="FXN96" s="592" t="s">
        <v>623</v>
      </c>
      <c r="FXO96" s="592" t="s">
        <v>623</v>
      </c>
      <c r="FXP96" s="592" t="s">
        <v>623</v>
      </c>
      <c r="FXQ96" s="592" t="s">
        <v>623</v>
      </c>
      <c r="FXR96" s="592" t="s">
        <v>623</v>
      </c>
      <c r="FXS96" s="592" t="s">
        <v>623</v>
      </c>
      <c r="FXT96" s="592" t="s">
        <v>623</v>
      </c>
      <c r="FXU96" s="592" t="s">
        <v>623</v>
      </c>
      <c r="FXV96" s="592" t="s">
        <v>623</v>
      </c>
      <c r="FXW96" s="592" t="s">
        <v>623</v>
      </c>
      <c r="FXX96" s="592" t="s">
        <v>623</v>
      </c>
      <c r="FXY96" s="592" t="s">
        <v>623</v>
      </c>
      <c r="FXZ96" s="592" t="s">
        <v>623</v>
      </c>
      <c r="FYA96" s="592" t="s">
        <v>623</v>
      </c>
      <c r="FYB96" s="592" t="s">
        <v>623</v>
      </c>
      <c r="FYC96" s="592" t="s">
        <v>623</v>
      </c>
      <c r="FYD96" s="592" t="s">
        <v>623</v>
      </c>
      <c r="FYE96" s="592" t="s">
        <v>623</v>
      </c>
      <c r="FYF96" s="592" t="s">
        <v>623</v>
      </c>
      <c r="FYG96" s="592" t="s">
        <v>623</v>
      </c>
      <c r="FYH96" s="592" t="s">
        <v>623</v>
      </c>
      <c r="FYI96" s="592" t="s">
        <v>623</v>
      </c>
      <c r="FYJ96" s="592" t="s">
        <v>623</v>
      </c>
      <c r="FYK96" s="592" t="s">
        <v>623</v>
      </c>
      <c r="FYL96" s="592" t="s">
        <v>623</v>
      </c>
      <c r="FYM96" s="592" t="s">
        <v>623</v>
      </c>
      <c r="FYN96" s="592" t="s">
        <v>623</v>
      </c>
      <c r="FYO96" s="592" t="s">
        <v>623</v>
      </c>
      <c r="FYP96" s="592" t="s">
        <v>623</v>
      </c>
      <c r="FYQ96" s="592" t="s">
        <v>623</v>
      </c>
      <c r="FYR96" s="592" t="s">
        <v>623</v>
      </c>
      <c r="FYS96" s="592" t="s">
        <v>623</v>
      </c>
      <c r="FYT96" s="592" t="s">
        <v>623</v>
      </c>
      <c r="FYU96" s="592" t="s">
        <v>623</v>
      </c>
      <c r="FYV96" s="592" t="s">
        <v>623</v>
      </c>
      <c r="FYW96" s="592" t="s">
        <v>623</v>
      </c>
      <c r="FYX96" s="592" t="s">
        <v>623</v>
      </c>
      <c r="FYY96" s="592" t="s">
        <v>623</v>
      </c>
      <c r="FYZ96" s="592" t="s">
        <v>623</v>
      </c>
      <c r="FZA96" s="592" t="s">
        <v>623</v>
      </c>
      <c r="FZB96" s="592" t="s">
        <v>623</v>
      </c>
      <c r="FZC96" s="592" t="s">
        <v>623</v>
      </c>
      <c r="FZD96" s="592" t="s">
        <v>623</v>
      </c>
      <c r="FZE96" s="592" t="s">
        <v>623</v>
      </c>
      <c r="FZF96" s="592" t="s">
        <v>623</v>
      </c>
      <c r="FZG96" s="592" t="s">
        <v>623</v>
      </c>
      <c r="FZH96" s="592" t="s">
        <v>623</v>
      </c>
      <c r="FZI96" s="592" t="s">
        <v>623</v>
      </c>
      <c r="FZJ96" s="592" t="s">
        <v>623</v>
      </c>
      <c r="FZK96" s="592" t="s">
        <v>623</v>
      </c>
      <c r="FZL96" s="592" t="s">
        <v>623</v>
      </c>
      <c r="FZM96" s="592" t="s">
        <v>623</v>
      </c>
      <c r="FZN96" s="592" t="s">
        <v>623</v>
      </c>
      <c r="FZO96" s="592" t="s">
        <v>623</v>
      </c>
      <c r="FZP96" s="592" t="s">
        <v>623</v>
      </c>
      <c r="FZQ96" s="592" t="s">
        <v>623</v>
      </c>
      <c r="FZR96" s="592" t="s">
        <v>623</v>
      </c>
      <c r="FZS96" s="592" t="s">
        <v>623</v>
      </c>
      <c r="FZT96" s="592" t="s">
        <v>623</v>
      </c>
      <c r="FZU96" s="592" t="s">
        <v>623</v>
      </c>
      <c r="FZV96" s="592" t="s">
        <v>623</v>
      </c>
      <c r="FZW96" s="592" t="s">
        <v>623</v>
      </c>
      <c r="FZX96" s="592" t="s">
        <v>623</v>
      </c>
      <c r="FZY96" s="592" t="s">
        <v>623</v>
      </c>
      <c r="FZZ96" s="592" t="s">
        <v>623</v>
      </c>
      <c r="GAA96" s="592" t="s">
        <v>623</v>
      </c>
      <c r="GAB96" s="592" t="s">
        <v>623</v>
      </c>
      <c r="GAC96" s="592" t="s">
        <v>623</v>
      </c>
      <c r="GAD96" s="592" t="s">
        <v>623</v>
      </c>
      <c r="GAE96" s="592" t="s">
        <v>623</v>
      </c>
      <c r="GAF96" s="592" t="s">
        <v>623</v>
      </c>
      <c r="GAG96" s="592" t="s">
        <v>623</v>
      </c>
      <c r="GAH96" s="592" t="s">
        <v>623</v>
      </c>
      <c r="GAI96" s="592" t="s">
        <v>623</v>
      </c>
      <c r="GAJ96" s="592" t="s">
        <v>623</v>
      </c>
      <c r="GAK96" s="592" t="s">
        <v>623</v>
      </c>
      <c r="GAL96" s="592" t="s">
        <v>623</v>
      </c>
      <c r="GAM96" s="592" t="s">
        <v>623</v>
      </c>
      <c r="GAN96" s="592" t="s">
        <v>623</v>
      </c>
      <c r="GAO96" s="592" t="s">
        <v>623</v>
      </c>
      <c r="GAP96" s="592" t="s">
        <v>623</v>
      </c>
      <c r="GAQ96" s="592" t="s">
        <v>623</v>
      </c>
      <c r="GAR96" s="592" t="s">
        <v>623</v>
      </c>
      <c r="GAS96" s="592" t="s">
        <v>623</v>
      </c>
      <c r="GAT96" s="592" t="s">
        <v>623</v>
      </c>
      <c r="GAU96" s="592" t="s">
        <v>623</v>
      </c>
      <c r="GAV96" s="592" t="s">
        <v>623</v>
      </c>
      <c r="GAW96" s="592" t="s">
        <v>623</v>
      </c>
      <c r="GAX96" s="592" t="s">
        <v>623</v>
      </c>
      <c r="GAY96" s="592" t="s">
        <v>623</v>
      </c>
      <c r="GAZ96" s="592" t="s">
        <v>623</v>
      </c>
      <c r="GBA96" s="592" t="s">
        <v>623</v>
      </c>
      <c r="GBB96" s="592" t="s">
        <v>623</v>
      </c>
      <c r="GBC96" s="592" t="s">
        <v>623</v>
      </c>
      <c r="GBD96" s="592" t="s">
        <v>623</v>
      </c>
      <c r="GBE96" s="592" t="s">
        <v>623</v>
      </c>
      <c r="GBF96" s="592" t="s">
        <v>623</v>
      </c>
      <c r="GBG96" s="592" t="s">
        <v>623</v>
      </c>
      <c r="GBH96" s="592" t="s">
        <v>623</v>
      </c>
      <c r="GBI96" s="592" t="s">
        <v>623</v>
      </c>
      <c r="GBJ96" s="592" t="s">
        <v>623</v>
      </c>
      <c r="GBK96" s="592" t="s">
        <v>623</v>
      </c>
      <c r="GBL96" s="592" t="s">
        <v>623</v>
      </c>
      <c r="GBM96" s="592" t="s">
        <v>623</v>
      </c>
      <c r="GBN96" s="592" t="s">
        <v>623</v>
      </c>
      <c r="GBO96" s="592" t="s">
        <v>623</v>
      </c>
      <c r="GBP96" s="592" t="s">
        <v>623</v>
      </c>
      <c r="GBQ96" s="592" t="s">
        <v>623</v>
      </c>
      <c r="GBR96" s="592" t="s">
        <v>623</v>
      </c>
      <c r="GBS96" s="592" t="s">
        <v>623</v>
      </c>
      <c r="GBT96" s="592" t="s">
        <v>623</v>
      </c>
      <c r="GBU96" s="592" t="s">
        <v>623</v>
      </c>
      <c r="GBV96" s="592" t="s">
        <v>623</v>
      </c>
      <c r="GBW96" s="592" t="s">
        <v>623</v>
      </c>
      <c r="GBX96" s="592" t="s">
        <v>623</v>
      </c>
      <c r="GBY96" s="592" t="s">
        <v>623</v>
      </c>
      <c r="GBZ96" s="592" t="s">
        <v>623</v>
      </c>
      <c r="GCA96" s="592" t="s">
        <v>623</v>
      </c>
      <c r="GCB96" s="592" t="s">
        <v>623</v>
      </c>
      <c r="GCC96" s="592" t="s">
        <v>623</v>
      </c>
      <c r="GCD96" s="592" t="s">
        <v>623</v>
      </c>
      <c r="GCE96" s="592" t="s">
        <v>623</v>
      </c>
      <c r="GCF96" s="592" t="s">
        <v>623</v>
      </c>
      <c r="GCG96" s="592" t="s">
        <v>623</v>
      </c>
      <c r="GCH96" s="592" t="s">
        <v>623</v>
      </c>
      <c r="GCI96" s="592" t="s">
        <v>623</v>
      </c>
      <c r="GCJ96" s="592" t="s">
        <v>623</v>
      </c>
      <c r="GCK96" s="592" t="s">
        <v>623</v>
      </c>
      <c r="GCL96" s="592" t="s">
        <v>623</v>
      </c>
      <c r="GCM96" s="592" t="s">
        <v>623</v>
      </c>
      <c r="GCN96" s="592" t="s">
        <v>623</v>
      </c>
      <c r="GCO96" s="592" t="s">
        <v>623</v>
      </c>
      <c r="GCP96" s="592" t="s">
        <v>623</v>
      </c>
      <c r="GCQ96" s="592" t="s">
        <v>623</v>
      </c>
      <c r="GCR96" s="592" t="s">
        <v>623</v>
      </c>
      <c r="GCS96" s="592" t="s">
        <v>623</v>
      </c>
      <c r="GCT96" s="592" t="s">
        <v>623</v>
      </c>
      <c r="GCU96" s="592" t="s">
        <v>623</v>
      </c>
      <c r="GCV96" s="592" t="s">
        <v>623</v>
      </c>
      <c r="GCW96" s="592" t="s">
        <v>623</v>
      </c>
      <c r="GCX96" s="592" t="s">
        <v>623</v>
      </c>
      <c r="GCY96" s="592" t="s">
        <v>623</v>
      </c>
      <c r="GCZ96" s="592" t="s">
        <v>623</v>
      </c>
      <c r="GDA96" s="592" t="s">
        <v>623</v>
      </c>
      <c r="GDB96" s="592" t="s">
        <v>623</v>
      </c>
      <c r="GDC96" s="592" t="s">
        <v>623</v>
      </c>
      <c r="GDD96" s="592" t="s">
        <v>623</v>
      </c>
      <c r="GDE96" s="592" t="s">
        <v>623</v>
      </c>
      <c r="GDF96" s="592" t="s">
        <v>623</v>
      </c>
      <c r="GDG96" s="592" t="s">
        <v>623</v>
      </c>
      <c r="GDH96" s="592" t="s">
        <v>623</v>
      </c>
      <c r="GDI96" s="592" t="s">
        <v>623</v>
      </c>
      <c r="GDJ96" s="592" t="s">
        <v>623</v>
      </c>
      <c r="GDK96" s="592" t="s">
        <v>623</v>
      </c>
      <c r="GDL96" s="592" t="s">
        <v>623</v>
      </c>
      <c r="GDM96" s="592" t="s">
        <v>623</v>
      </c>
      <c r="GDN96" s="592" t="s">
        <v>623</v>
      </c>
      <c r="GDO96" s="592" t="s">
        <v>623</v>
      </c>
      <c r="GDP96" s="592" t="s">
        <v>623</v>
      </c>
      <c r="GDQ96" s="592" t="s">
        <v>623</v>
      </c>
      <c r="GDR96" s="592" t="s">
        <v>623</v>
      </c>
      <c r="GDS96" s="592" t="s">
        <v>623</v>
      </c>
      <c r="GDT96" s="592" t="s">
        <v>623</v>
      </c>
      <c r="GDU96" s="592" t="s">
        <v>623</v>
      </c>
      <c r="GDV96" s="592" t="s">
        <v>623</v>
      </c>
      <c r="GDW96" s="592" t="s">
        <v>623</v>
      </c>
      <c r="GDX96" s="592" t="s">
        <v>623</v>
      </c>
      <c r="GDY96" s="592" t="s">
        <v>623</v>
      </c>
      <c r="GDZ96" s="592" t="s">
        <v>623</v>
      </c>
      <c r="GEA96" s="592" t="s">
        <v>623</v>
      </c>
      <c r="GEB96" s="592" t="s">
        <v>623</v>
      </c>
      <c r="GEC96" s="592" t="s">
        <v>623</v>
      </c>
      <c r="GED96" s="592" t="s">
        <v>623</v>
      </c>
      <c r="GEE96" s="592" t="s">
        <v>623</v>
      </c>
      <c r="GEF96" s="592" t="s">
        <v>623</v>
      </c>
      <c r="GEG96" s="592" t="s">
        <v>623</v>
      </c>
      <c r="GEH96" s="592" t="s">
        <v>623</v>
      </c>
      <c r="GEI96" s="592" t="s">
        <v>623</v>
      </c>
      <c r="GEJ96" s="592" t="s">
        <v>623</v>
      </c>
      <c r="GEK96" s="592" t="s">
        <v>623</v>
      </c>
      <c r="GEL96" s="592" t="s">
        <v>623</v>
      </c>
      <c r="GEM96" s="592" t="s">
        <v>623</v>
      </c>
      <c r="GEN96" s="592" t="s">
        <v>623</v>
      </c>
      <c r="GEO96" s="592" t="s">
        <v>623</v>
      </c>
      <c r="GEP96" s="592" t="s">
        <v>623</v>
      </c>
      <c r="GEQ96" s="592" t="s">
        <v>623</v>
      </c>
      <c r="GER96" s="592" t="s">
        <v>623</v>
      </c>
      <c r="GES96" s="592" t="s">
        <v>623</v>
      </c>
      <c r="GET96" s="592" t="s">
        <v>623</v>
      </c>
      <c r="GEU96" s="592" t="s">
        <v>623</v>
      </c>
      <c r="GEV96" s="592" t="s">
        <v>623</v>
      </c>
      <c r="GEW96" s="592" t="s">
        <v>623</v>
      </c>
      <c r="GEX96" s="592" t="s">
        <v>623</v>
      </c>
      <c r="GEY96" s="592" t="s">
        <v>623</v>
      </c>
      <c r="GEZ96" s="592" t="s">
        <v>623</v>
      </c>
      <c r="GFA96" s="592" t="s">
        <v>623</v>
      </c>
      <c r="GFB96" s="592" t="s">
        <v>623</v>
      </c>
      <c r="GFC96" s="592" t="s">
        <v>623</v>
      </c>
      <c r="GFD96" s="592" t="s">
        <v>623</v>
      </c>
      <c r="GFE96" s="592" t="s">
        <v>623</v>
      </c>
      <c r="GFF96" s="592" t="s">
        <v>623</v>
      </c>
      <c r="GFG96" s="592" t="s">
        <v>623</v>
      </c>
      <c r="GFH96" s="592" t="s">
        <v>623</v>
      </c>
      <c r="GFI96" s="592" t="s">
        <v>623</v>
      </c>
      <c r="GFJ96" s="592" t="s">
        <v>623</v>
      </c>
      <c r="GFK96" s="592" t="s">
        <v>623</v>
      </c>
      <c r="GFL96" s="592" t="s">
        <v>623</v>
      </c>
      <c r="GFM96" s="592" t="s">
        <v>623</v>
      </c>
      <c r="GFN96" s="592" t="s">
        <v>623</v>
      </c>
      <c r="GFO96" s="592" t="s">
        <v>623</v>
      </c>
      <c r="GFP96" s="592" t="s">
        <v>623</v>
      </c>
      <c r="GFQ96" s="592" t="s">
        <v>623</v>
      </c>
      <c r="GFR96" s="592" t="s">
        <v>623</v>
      </c>
      <c r="GFS96" s="592" t="s">
        <v>623</v>
      </c>
      <c r="GFT96" s="592" t="s">
        <v>623</v>
      </c>
      <c r="GFU96" s="592" t="s">
        <v>623</v>
      </c>
      <c r="GFV96" s="592" t="s">
        <v>623</v>
      </c>
      <c r="GFW96" s="592" t="s">
        <v>623</v>
      </c>
      <c r="GFX96" s="592" t="s">
        <v>623</v>
      </c>
      <c r="GFY96" s="592" t="s">
        <v>623</v>
      </c>
      <c r="GFZ96" s="592" t="s">
        <v>623</v>
      </c>
      <c r="GGA96" s="592" t="s">
        <v>623</v>
      </c>
      <c r="GGB96" s="592" t="s">
        <v>623</v>
      </c>
      <c r="GGC96" s="592" t="s">
        <v>623</v>
      </c>
      <c r="GGD96" s="592" t="s">
        <v>623</v>
      </c>
      <c r="GGE96" s="592" t="s">
        <v>623</v>
      </c>
      <c r="GGF96" s="592" t="s">
        <v>623</v>
      </c>
      <c r="GGG96" s="592" t="s">
        <v>623</v>
      </c>
      <c r="GGH96" s="592" t="s">
        <v>623</v>
      </c>
      <c r="GGI96" s="592" t="s">
        <v>623</v>
      </c>
      <c r="GGJ96" s="592" t="s">
        <v>623</v>
      </c>
      <c r="GGK96" s="592" t="s">
        <v>623</v>
      </c>
      <c r="GGL96" s="592" t="s">
        <v>623</v>
      </c>
      <c r="GGM96" s="592" t="s">
        <v>623</v>
      </c>
      <c r="GGN96" s="592" t="s">
        <v>623</v>
      </c>
      <c r="GGO96" s="592" t="s">
        <v>623</v>
      </c>
      <c r="GGP96" s="592" t="s">
        <v>623</v>
      </c>
      <c r="GGQ96" s="592" t="s">
        <v>623</v>
      </c>
      <c r="GGR96" s="592" t="s">
        <v>623</v>
      </c>
      <c r="GGS96" s="592" t="s">
        <v>623</v>
      </c>
      <c r="GGT96" s="592" t="s">
        <v>623</v>
      </c>
      <c r="GGU96" s="592" t="s">
        <v>623</v>
      </c>
      <c r="GGV96" s="592" t="s">
        <v>623</v>
      </c>
      <c r="GGW96" s="592" t="s">
        <v>623</v>
      </c>
      <c r="GGX96" s="592" t="s">
        <v>623</v>
      </c>
      <c r="GGY96" s="592" t="s">
        <v>623</v>
      </c>
      <c r="GGZ96" s="592" t="s">
        <v>623</v>
      </c>
      <c r="GHA96" s="592" t="s">
        <v>623</v>
      </c>
      <c r="GHB96" s="592" t="s">
        <v>623</v>
      </c>
      <c r="GHC96" s="592" t="s">
        <v>623</v>
      </c>
      <c r="GHD96" s="592" t="s">
        <v>623</v>
      </c>
      <c r="GHE96" s="592" t="s">
        <v>623</v>
      </c>
      <c r="GHF96" s="592" t="s">
        <v>623</v>
      </c>
      <c r="GHG96" s="592" t="s">
        <v>623</v>
      </c>
      <c r="GHH96" s="592" t="s">
        <v>623</v>
      </c>
      <c r="GHI96" s="592" t="s">
        <v>623</v>
      </c>
      <c r="GHJ96" s="592" t="s">
        <v>623</v>
      </c>
      <c r="GHK96" s="592" t="s">
        <v>623</v>
      </c>
      <c r="GHL96" s="592" t="s">
        <v>623</v>
      </c>
      <c r="GHM96" s="592" t="s">
        <v>623</v>
      </c>
      <c r="GHN96" s="592" t="s">
        <v>623</v>
      </c>
      <c r="GHO96" s="592" t="s">
        <v>623</v>
      </c>
      <c r="GHP96" s="592" t="s">
        <v>623</v>
      </c>
      <c r="GHQ96" s="592" t="s">
        <v>623</v>
      </c>
      <c r="GHR96" s="592" t="s">
        <v>623</v>
      </c>
      <c r="GHS96" s="592" t="s">
        <v>623</v>
      </c>
      <c r="GHT96" s="592" t="s">
        <v>623</v>
      </c>
      <c r="GHU96" s="592" t="s">
        <v>623</v>
      </c>
      <c r="GHV96" s="592" t="s">
        <v>623</v>
      </c>
      <c r="GHW96" s="592" t="s">
        <v>623</v>
      </c>
      <c r="GHX96" s="592" t="s">
        <v>623</v>
      </c>
      <c r="GHY96" s="592" t="s">
        <v>623</v>
      </c>
      <c r="GHZ96" s="592" t="s">
        <v>623</v>
      </c>
      <c r="GIA96" s="592" t="s">
        <v>623</v>
      </c>
      <c r="GIB96" s="592" t="s">
        <v>623</v>
      </c>
      <c r="GIC96" s="592" t="s">
        <v>623</v>
      </c>
      <c r="GID96" s="592" t="s">
        <v>623</v>
      </c>
      <c r="GIE96" s="592" t="s">
        <v>623</v>
      </c>
      <c r="GIF96" s="592" t="s">
        <v>623</v>
      </c>
      <c r="GIG96" s="592" t="s">
        <v>623</v>
      </c>
      <c r="GIH96" s="592" t="s">
        <v>623</v>
      </c>
      <c r="GII96" s="592" t="s">
        <v>623</v>
      </c>
      <c r="GIJ96" s="592" t="s">
        <v>623</v>
      </c>
      <c r="GIK96" s="592" t="s">
        <v>623</v>
      </c>
      <c r="GIL96" s="592" t="s">
        <v>623</v>
      </c>
      <c r="GIM96" s="592" t="s">
        <v>623</v>
      </c>
      <c r="GIN96" s="592" t="s">
        <v>623</v>
      </c>
      <c r="GIO96" s="592" t="s">
        <v>623</v>
      </c>
      <c r="GIP96" s="592" t="s">
        <v>623</v>
      </c>
      <c r="GIQ96" s="592" t="s">
        <v>623</v>
      </c>
      <c r="GIR96" s="592" t="s">
        <v>623</v>
      </c>
      <c r="GIS96" s="592" t="s">
        <v>623</v>
      </c>
      <c r="GIT96" s="592" t="s">
        <v>623</v>
      </c>
      <c r="GIU96" s="592" t="s">
        <v>623</v>
      </c>
      <c r="GIV96" s="592" t="s">
        <v>623</v>
      </c>
      <c r="GIW96" s="592" t="s">
        <v>623</v>
      </c>
      <c r="GIX96" s="592" t="s">
        <v>623</v>
      </c>
      <c r="GIY96" s="592" t="s">
        <v>623</v>
      </c>
      <c r="GIZ96" s="592" t="s">
        <v>623</v>
      </c>
      <c r="GJA96" s="592" t="s">
        <v>623</v>
      </c>
      <c r="GJB96" s="592" t="s">
        <v>623</v>
      </c>
      <c r="GJC96" s="592" t="s">
        <v>623</v>
      </c>
      <c r="GJD96" s="592" t="s">
        <v>623</v>
      </c>
      <c r="GJE96" s="592" t="s">
        <v>623</v>
      </c>
      <c r="GJF96" s="592" t="s">
        <v>623</v>
      </c>
      <c r="GJG96" s="592" t="s">
        <v>623</v>
      </c>
      <c r="GJH96" s="592" t="s">
        <v>623</v>
      </c>
      <c r="GJI96" s="592" t="s">
        <v>623</v>
      </c>
      <c r="GJJ96" s="592" t="s">
        <v>623</v>
      </c>
      <c r="GJK96" s="592" t="s">
        <v>623</v>
      </c>
      <c r="GJL96" s="592" t="s">
        <v>623</v>
      </c>
      <c r="GJM96" s="592" t="s">
        <v>623</v>
      </c>
      <c r="GJN96" s="592" t="s">
        <v>623</v>
      </c>
      <c r="GJO96" s="592" t="s">
        <v>623</v>
      </c>
      <c r="GJP96" s="592" t="s">
        <v>623</v>
      </c>
      <c r="GJQ96" s="592" t="s">
        <v>623</v>
      </c>
      <c r="GJR96" s="592" t="s">
        <v>623</v>
      </c>
      <c r="GJS96" s="592" t="s">
        <v>623</v>
      </c>
      <c r="GJT96" s="592" t="s">
        <v>623</v>
      </c>
      <c r="GJU96" s="592" t="s">
        <v>623</v>
      </c>
      <c r="GJV96" s="592" t="s">
        <v>623</v>
      </c>
      <c r="GJW96" s="592" t="s">
        <v>623</v>
      </c>
      <c r="GJX96" s="592" t="s">
        <v>623</v>
      </c>
      <c r="GJY96" s="592" t="s">
        <v>623</v>
      </c>
      <c r="GJZ96" s="592" t="s">
        <v>623</v>
      </c>
      <c r="GKA96" s="592" t="s">
        <v>623</v>
      </c>
      <c r="GKB96" s="592" t="s">
        <v>623</v>
      </c>
      <c r="GKC96" s="592" t="s">
        <v>623</v>
      </c>
      <c r="GKD96" s="592" t="s">
        <v>623</v>
      </c>
      <c r="GKE96" s="592" t="s">
        <v>623</v>
      </c>
      <c r="GKF96" s="592" t="s">
        <v>623</v>
      </c>
      <c r="GKG96" s="592" t="s">
        <v>623</v>
      </c>
      <c r="GKH96" s="592" t="s">
        <v>623</v>
      </c>
      <c r="GKI96" s="592" t="s">
        <v>623</v>
      </c>
      <c r="GKJ96" s="592" t="s">
        <v>623</v>
      </c>
      <c r="GKK96" s="592" t="s">
        <v>623</v>
      </c>
      <c r="GKL96" s="592" t="s">
        <v>623</v>
      </c>
      <c r="GKM96" s="592" t="s">
        <v>623</v>
      </c>
      <c r="GKN96" s="592" t="s">
        <v>623</v>
      </c>
      <c r="GKO96" s="592" t="s">
        <v>623</v>
      </c>
      <c r="GKP96" s="592" t="s">
        <v>623</v>
      </c>
      <c r="GKQ96" s="592" t="s">
        <v>623</v>
      </c>
      <c r="GKR96" s="592" t="s">
        <v>623</v>
      </c>
      <c r="GKS96" s="592" t="s">
        <v>623</v>
      </c>
      <c r="GKT96" s="592" t="s">
        <v>623</v>
      </c>
      <c r="GKU96" s="592" t="s">
        <v>623</v>
      </c>
      <c r="GKV96" s="592" t="s">
        <v>623</v>
      </c>
      <c r="GKW96" s="592" t="s">
        <v>623</v>
      </c>
      <c r="GKX96" s="592" t="s">
        <v>623</v>
      </c>
      <c r="GKY96" s="592" t="s">
        <v>623</v>
      </c>
      <c r="GKZ96" s="592" t="s">
        <v>623</v>
      </c>
      <c r="GLA96" s="592" t="s">
        <v>623</v>
      </c>
      <c r="GLB96" s="592" t="s">
        <v>623</v>
      </c>
      <c r="GLC96" s="592" t="s">
        <v>623</v>
      </c>
      <c r="GLD96" s="592" t="s">
        <v>623</v>
      </c>
      <c r="GLE96" s="592" t="s">
        <v>623</v>
      </c>
      <c r="GLF96" s="592" t="s">
        <v>623</v>
      </c>
      <c r="GLG96" s="592" t="s">
        <v>623</v>
      </c>
      <c r="GLH96" s="592" t="s">
        <v>623</v>
      </c>
      <c r="GLI96" s="592" t="s">
        <v>623</v>
      </c>
      <c r="GLJ96" s="592" t="s">
        <v>623</v>
      </c>
      <c r="GLK96" s="592" t="s">
        <v>623</v>
      </c>
      <c r="GLL96" s="592" t="s">
        <v>623</v>
      </c>
      <c r="GLM96" s="592" t="s">
        <v>623</v>
      </c>
      <c r="GLN96" s="592" t="s">
        <v>623</v>
      </c>
      <c r="GLO96" s="592" t="s">
        <v>623</v>
      </c>
      <c r="GLP96" s="592" t="s">
        <v>623</v>
      </c>
      <c r="GLQ96" s="592" t="s">
        <v>623</v>
      </c>
      <c r="GLR96" s="592" t="s">
        <v>623</v>
      </c>
      <c r="GLS96" s="592" t="s">
        <v>623</v>
      </c>
      <c r="GLT96" s="592" t="s">
        <v>623</v>
      </c>
      <c r="GLU96" s="592" t="s">
        <v>623</v>
      </c>
      <c r="GLV96" s="592" t="s">
        <v>623</v>
      </c>
      <c r="GLW96" s="592" t="s">
        <v>623</v>
      </c>
      <c r="GLX96" s="592" t="s">
        <v>623</v>
      </c>
      <c r="GLY96" s="592" t="s">
        <v>623</v>
      </c>
      <c r="GLZ96" s="592" t="s">
        <v>623</v>
      </c>
      <c r="GMA96" s="592" t="s">
        <v>623</v>
      </c>
      <c r="GMB96" s="592" t="s">
        <v>623</v>
      </c>
      <c r="GMC96" s="592" t="s">
        <v>623</v>
      </c>
      <c r="GMD96" s="592" t="s">
        <v>623</v>
      </c>
      <c r="GME96" s="592" t="s">
        <v>623</v>
      </c>
      <c r="GMF96" s="592" t="s">
        <v>623</v>
      </c>
      <c r="GMG96" s="592" t="s">
        <v>623</v>
      </c>
      <c r="GMH96" s="592" t="s">
        <v>623</v>
      </c>
      <c r="GMI96" s="592" t="s">
        <v>623</v>
      </c>
      <c r="GMJ96" s="592" t="s">
        <v>623</v>
      </c>
      <c r="GMK96" s="592" t="s">
        <v>623</v>
      </c>
      <c r="GML96" s="592" t="s">
        <v>623</v>
      </c>
      <c r="GMM96" s="592" t="s">
        <v>623</v>
      </c>
      <c r="GMN96" s="592" t="s">
        <v>623</v>
      </c>
      <c r="GMO96" s="592" t="s">
        <v>623</v>
      </c>
      <c r="GMP96" s="592" t="s">
        <v>623</v>
      </c>
      <c r="GMQ96" s="592" t="s">
        <v>623</v>
      </c>
      <c r="GMR96" s="592" t="s">
        <v>623</v>
      </c>
      <c r="GMS96" s="592" t="s">
        <v>623</v>
      </c>
      <c r="GMT96" s="592" t="s">
        <v>623</v>
      </c>
      <c r="GMU96" s="592" t="s">
        <v>623</v>
      </c>
      <c r="GMV96" s="592" t="s">
        <v>623</v>
      </c>
      <c r="GMW96" s="592" t="s">
        <v>623</v>
      </c>
      <c r="GMX96" s="592" t="s">
        <v>623</v>
      </c>
      <c r="GMY96" s="592" t="s">
        <v>623</v>
      </c>
      <c r="GMZ96" s="592" t="s">
        <v>623</v>
      </c>
      <c r="GNA96" s="592" t="s">
        <v>623</v>
      </c>
      <c r="GNB96" s="592" t="s">
        <v>623</v>
      </c>
      <c r="GNC96" s="592" t="s">
        <v>623</v>
      </c>
      <c r="GND96" s="592" t="s">
        <v>623</v>
      </c>
      <c r="GNE96" s="592" t="s">
        <v>623</v>
      </c>
      <c r="GNF96" s="592" t="s">
        <v>623</v>
      </c>
      <c r="GNG96" s="592" t="s">
        <v>623</v>
      </c>
      <c r="GNH96" s="592" t="s">
        <v>623</v>
      </c>
      <c r="GNI96" s="592" t="s">
        <v>623</v>
      </c>
      <c r="GNJ96" s="592" t="s">
        <v>623</v>
      </c>
      <c r="GNK96" s="592" t="s">
        <v>623</v>
      </c>
      <c r="GNL96" s="592" t="s">
        <v>623</v>
      </c>
      <c r="GNM96" s="592" t="s">
        <v>623</v>
      </c>
      <c r="GNN96" s="592" t="s">
        <v>623</v>
      </c>
      <c r="GNO96" s="592" t="s">
        <v>623</v>
      </c>
      <c r="GNP96" s="592" t="s">
        <v>623</v>
      </c>
      <c r="GNQ96" s="592" t="s">
        <v>623</v>
      </c>
      <c r="GNR96" s="592" t="s">
        <v>623</v>
      </c>
      <c r="GNS96" s="592" t="s">
        <v>623</v>
      </c>
      <c r="GNT96" s="592" t="s">
        <v>623</v>
      </c>
      <c r="GNU96" s="592" t="s">
        <v>623</v>
      </c>
      <c r="GNV96" s="592" t="s">
        <v>623</v>
      </c>
      <c r="GNW96" s="592" t="s">
        <v>623</v>
      </c>
      <c r="GNX96" s="592" t="s">
        <v>623</v>
      </c>
      <c r="GNY96" s="592" t="s">
        <v>623</v>
      </c>
      <c r="GNZ96" s="592" t="s">
        <v>623</v>
      </c>
      <c r="GOA96" s="592" t="s">
        <v>623</v>
      </c>
      <c r="GOB96" s="592" t="s">
        <v>623</v>
      </c>
      <c r="GOC96" s="592" t="s">
        <v>623</v>
      </c>
      <c r="GOD96" s="592" t="s">
        <v>623</v>
      </c>
      <c r="GOE96" s="592" t="s">
        <v>623</v>
      </c>
      <c r="GOF96" s="592" t="s">
        <v>623</v>
      </c>
      <c r="GOG96" s="592" t="s">
        <v>623</v>
      </c>
      <c r="GOH96" s="592" t="s">
        <v>623</v>
      </c>
      <c r="GOI96" s="592" t="s">
        <v>623</v>
      </c>
      <c r="GOJ96" s="592" t="s">
        <v>623</v>
      </c>
      <c r="GOK96" s="592" t="s">
        <v>623</v>
      </c>
      <c r="GOL96" s="592" t="s">
        <v>623</v>
      </c>
      <c r="GOM96" s="592" t="s">
        <v>623</v>
      </c>
      <c r="GON96" s="592" t="s">
        <v>623</v>
      </c>
      <c r="GOO96" s="592" t="s">
        <v>623</v>
      </c>
      <c r="GOP96" s="592" t="s">
        <v>623</v>
      </c>
      <c r="GOQ96" s="592" t="s">
        <v>623</v>
      </c>
      <c r="GOR96" s="592" t="s">
        <v>623</v>
      </c>
      <c r="GOS96" s="592" t="s">
        <v>623</v>
      </c>
      <c r="GOT96" s="592" t="s">
        <v>623</v>
      </c>
      <c r="GOU96" s="592" t="s">
        <v>623</v>
      </c>
      <c r="GOV96" s="592" t="s">
        <v>623</v>
      </c>
      <c r="GOW96" s="592" t="s">
        <v>623</v>
      </c>
      <c r="GOX96" s="592" t="s">
        <v>623</v>
      </c>
      <c r="GOY96" s="592" t="s">
        <v>623</v>
      </c>
      <c r="GOZ96" s="592" t="s">
        <v>623</v>
      </c>
      <c r="GPA96" s="592" t="s">
        <v>623</v>
      </c>
      <c r="GPB96" s="592" t="s">
        <v>623</v>
      </c>
      <c r="GPC96" s="592" t="s">
        <v>623</v>
      </c>
      <c r="GPD96" s="592" t="s">
        <v>623</v>
      </c>
      <c r="GPE96" s="592" t="s">
        <v>623</v>
      </c>
      <c r="GPF96" s="592" t="s">
        <v>623</v>
      </c>
      <c r="GPG96" s="592" t="s">
        <v>623</v>
      </c>
      <c r="GPH96" s="592" t="s">
        <v>623</v>
      </c>
      <c r="GPI96" s="592" t="s">
        <v>623</v>
      </c>
      <c r="GPJ96" s="592" t="s">
        <v>623</v>
      </c>
      <c r="GPK96" s="592" t="s">
        <v>623</v>
      </c>
      <c r="GPL96" s="592" t="s">
        <v>623</v>
      </c>
      <c r="GPM96" s="592" t="s">
        <v>623</v>
      </c>
      <c r="GPN96" s="592" t="s">
        <v>623</v>
      </c>
      <c r="GPO96" s="592" t="s">
        <v>623</v>
      </c>
      <c r="GPP96" s="592" t="s">
        <v>623</v>
      </c>
      <c r="GPQ96" s="592" t="s">
        <v>623</v>
      </c>
      <c r="GPR96" s="592" t="s">
        <v>623</v>
      </c>
      <c r="GPS96" s="592" t="s">
        <v>623</v>
      </c>
      <c r="GPT96" s="592" t="s">
        <v>623</v>
      </c>
      <c r="GPU96" s="592" t="s">
        <v>623</v>
      </c>
      <c r="GPV96" s="592" t="s">
        <v>623</v>
      </c>
      <c r="GPW96" s="592" t="s">
        <v>623</v>
      </c>
      <c r="GPX96" s="592" t="s">
        <v>623</v>
      </c>
      <c r="GPY96" s="592" t="s">
        <v>623</v>
      </c>
      <c r="GPZ96" s="592" t="s">
        <v>623</v>
      </c>
      <c r="GQA96" s="592" t="s">
        <v>623</v>
      </c>
      <c r="GQB96" s="592" t="s">
        <v>623</v>
      </c>
      <c r="GQC96" s="592" t="s">
        <v>623</v>
      </c>
      <c r="GQD96" s="592" t="s">
        <v>623</v>
      </c>
      <c r="GQE96" s="592" t="s">
        <v>623</v>
      </c>
      <c r="GQF96" s="592" t="s">
        <v>623</v>
      </c>
      <c r="GQG96" s="592" t="s">
        <v>623</v>
      </c>
      <c r="GQH96" s="592" t="s">
        <v>623</v>
      </c>
      <c r="GQI96" s="592" t="s">
        <v>623</v>
      </c>
      <c r="GQJ96" s="592" t="s">
        <v>623</v>
      </c>
      <c r="GQK96" s="592" t="s">
        <v>623</v>
      </c>
      <c r="GQL96" s="592" t="s">
        <v>623</v>
      </c>
      <c r="GQM96" s="592" t="s">
        <v>623</v>
      </c>
      <c r="GQN96" s="592" t="s">
        <v>623</v>
      </c>
      <c r="GQO96" s="592" t="s">
        <v>623</v>
      </c>
      <c r="GQP96" s="592" t="s">
        <v>623</v>
      </c>
      <c r="GQQ96" s="592" t="s">
        <v>623</v>
      </c>
      <c r="GQR96" s="592" t="s">
        <v>623</v>
      </c>
      <c r="GQS96" s="592" t="s">
        <v>623</v>
      </c>
      <c r="GQT96" s="592" t="s">
        <v>623</v>
      </c>
      <c r="GQU96" s="592" t="s">
        <v>623</v>
      </c>
      <c r="GQV96" s="592" t="s">
        <v>623</v>
      </c>
      <c r="GQW96" s="592" t="s">
        <v>623</v>
      </c>
      <c r="GQX96" s="592" t="s">
        <v>623</v>
      </c>
      <c r="GQY96" s="592" t="s">
        <v>623</v>
      </c>
      <c r="GQZ96" s="592" t="s">
        <v>623</v>
      </c>
      <c r="GRA96" s="592" t="s">
        <v>623</v>
      </c>
      <c r="GRB96" s="592" t="s">
        <v>623</v>
      </c>
      <c r="GRC96" s="592" t="s">
        <v>623</v>
      </c>
      <c r="GRD96" s="592" t="s">
        <v>623</v>
      </c>
      <c r="GRE96" s="592" t="s">
        <v>623</v>
      </c>
      <c r="GRF96" s="592" t="s">
        <v>623</v>
      </c>
      <c r="GRG96" s="592" t="s">
        <v>623</v>
      </c>
      <c r="GRH96" s="592" t="s">
        <v>623</v>
      </c>
      <c r="GRI96" s="592" t="s">
        <v>623</v>
      </c>
      <c r="GRJ96" s="592" t="s">
        <v>623</v>
      </c>
      <c r="GRK96" s="592" t="s">
        <v>623</v>
      </c>
      <c r="GRL96" s="592" t="s">
        <v>623</v>
      </c>
      <c r="GRM96" s="592" t="s">
        <v>623</v>
      </c>
      <c r="GRN96" s="592" t="s">
        <v>623</v>
      </c>
      <c r="GRO96" s="592" t="s">
        <v>623</v>
      </c>
      <c r="GRP96" s="592" t="s">
        <v>623</v>
      </c>
      <c r="GRQ96" s="592" t="s">
        <v>623</v>
      </c>
      <c r="GRR96" s="592" t="s">
        <v>623</v>
      </c>
      <c r="GRS96" s="592" t="s">
        <v>623</v>
      </c>
      <c r="GRT96" s="592" t="s">
        <v>623</v>
      </c>
      <c r="GRU96" s="592" t="s">
        <v>623</v>
      </c>
      <c r="GRV96" s="592" t="s">
        <v>623</v>
      </c>
      <c r="GRW96" s="592" t="s">
        <v>623</v>
      </c>
      <c r="GRX96" s="592" t="s">
        <v>623</v>
      </c>
      <c r="GRY96" s="592" t="s">
        <v>623</v>
      </c>
      <c r="GRZ96" s="592" t="s">
        <v>623</v>
      </c>
      <c r="GSA96" s="592" t="s">
        <v>623</v>
      </c>
      <c r="GSB96" s="592" t="s">
        <v>623</v>
      </c>
      <c r="GSC96" s="592" t="s">
        <v>623</v>
      </c>
      <c r="GSD96" s="592" t="s">
        <v>623</v>
      </c>
      <c r="GSE96" s="592" t="s">
        <v>623</v>
      </c>
      <c r="GSF96" s="592" t="s">
        <v>623</v>
      </c>
      <c r="GSG96" s="592" t="s">
        <v>623</v>
      </c>
      <c r="GSH96" s="592" t="s">
        <v>623</v>
      </c>
      <c r="GSI96" s="592" t="s">
        <v>623</v>
      </c>
      <c r="GSJ96" s="592" t="s">
        <v>623</v>
      </c>
      <c r="GSK96" s="592" t="s">
        <v>623</v>
      </c>
      <c r="GSL96" s="592" t="s">
        <v>623</v>
      </c>
      <c r="GSM96" s="592" t="s">
        <v>623</v>
      </c>
      <c r="GSN96" s="592" t="s">
        <v>623</v>
      </c>
      <c r="GSO96" s="592" t="s">
        <v>623</v>
      </c>
      <c r="GSP96" s="592" t="s">
        <v>623</v>
      </c>
      <c r="GSQ96" s="592" t="s">
        <v>623</v>
      </c>
      <c r="GSR96" s="592" t="s">
        <v>623</v>
      </c>
      <c r="GSS96" s="592" t="s">
        <v>623</v>
      </c>
      <c r="GST96" s="592" t="s">
        <v>623</v>
      </c>
      <c r="GSU96" s="592" t="s">
        <v>623</v>
      </c>
      <c r="GSV96" s="592" t="s">
        <v>623</v>
      </c>
      <c r="GSW96" s="592" t="s">
        <v>623</v>
      </c>
      <c r="GSX96" s="592" t="s">
        <v>623</v>
      </c>
      <c r="GSY96" s="592" t="s">
        <v>623</v>
      </c>
      <c r="GSZ96" s="592" t="s">
        <v>623</v>
      </c>
      <c r="GTA96" s="592" t="s">
        <v>623</v>
      </c>
      <c r="GTB96" s="592" t="s">
        <v>623</v>
      </c>
      <c r="GTC96" s="592" t="s">
        <v>623</v>
      </c>
      <c r="GTD96" s="592" t="s">
        <v>623</v>
      </c>
      <c r="GTE96" s="592" t="s">
        <v>623</v>
      </c>
      <c r="GTF96" s="592" t="s">
        <v>623</v>
      </c>
      <c r="GTG96" s="592" t="s">
        <v>623</v>
      </c>
      <c r="GTH96" s="592" t="s">
        <v>623</v>
      </c>
      <c r="GTI96" s="592" t="s">
        <v>623</v>
      </c>
      <c r="GTJ96" s="592" t="s">
        <v>623</v>
      </c>
      <c r="GTK96" s="592" t="s">
        <v>623</v>
      </c>
      <c r="GTL96" s="592" t="s">
        <v>623</v>
      </c>
      <c r="GTM96" s="592" t="s">
        <v>623</v>
      </c>
      <c r="GTN96" s="592" t="s">
        <v>623</v>
      </c>
      <c r="GTO96" s="592" t="s">
        <v>623</v>
      </c>
      <c r="GTP96" s="592" t="s">
        <v>623</v>
      </c>
      <c r="GTQ96" s="592" t="s">
        <v>623</v>
      </c>
      <c r="GTR96" s="592" t="s">
        <v>623</v>
      </c>
      <c r="GTS96" s="592" t="s">
        <v>623</v>
      </c>
      <c r="GTT96" s="592" t="s">
        <v>623</v>
      </c>
      <c r="GTU96" s="592" t="s">
        <v>623</v>
      </c>
      <c r="GTV96" s="592" t="s">
        <v>623</v>
      </c>
      <c r="GTW96" s="592" t="s">
        <v>623</v>
      </c>
      <c r="GTX96" s="592" t="s">
        <v>623</v>
      </c>
      <c r="GTY96" s="592" t="s">
        <v>623</v>
      </c>
      <c r="GTZ96" s="592" t="s">
        <v>623</v>
      </c>
      <c r="GUA96" s="592" t="s">
        <v>623</v>
      </c>
      <c r="GUB96" s="592" t="s">
        <v>623</v>
      </c>
      <c r="GUC96" s="592" t="s">
        <v>623</v>
      </c>
      <c r="GUD96" s="592" t="s">
        <v>623</v>
      </c>
      <c r="GUE96" s="592" t="s">
        <v>623</v>
      </c>
      <c r="GUF96" s="592" t="s">
        <v>623</v>
      </c>
      <c r="GUG96" s="592" t="s">
        <v>623</v>
      </c>
      <c r="GUH96" s="592" t="s">
        <v>623</v>
      </c>
      <c r="GUI96" s="592" t="s">
        <v>623</v>
      </c>
      <c r="GUJ96" s="592" t="s">
        <v>623</v>
      </c>
      <c r="GUK96" s="592" t="s">
        <v>623</v>
      </c>
      <c r="GUL96" s="592" t="s">
        <v>623</v>
      </c>
      <c r="GUM96" s="592" t="s">
        <v>623</v>
      </c>
      <c r="GUN96" s="592" t="s">
        <v>623</v>
      </c>
      <c r="GUO96" s="592" t="s">
        <v>623</v>
      </c>
      <c r="GUP96" s="592" t="s">
        <v>623</v>
      </c>
      <c r="GUQ96" s="592" t="s">
        <v>623</v>
      </c>
      <c r="GUR96" s="592" t="s">
        <v>623</v>
      </c>
      <c r="GUS96" s="592" t="s">
        <v>623</v>
      </c>
      <c r="GUT96" s="592" t="s">
        <v>623</v>
      </c>
      <c r="GUU96" s="592" t="s">
        <v>623</v>
      </c>
      <c r="GUV96" s="592" t="s">
        <v>623</v>
      </c>
      <c r="GUW96" s="592" t="s">
        <v>623</v>
      </c>
      <c r="GUX96" s="592" t="s">
        <v>623</v>
      </c>
      <c r="GUY96" s="592" t="s">
        <v>623</v>
      </c>
      <c r="GUZ96" s="592" t="s">
        <v>623</v>
      </c>
      <c r="GVA96" s="592" t="s">
        <v>623</v>
      </c>
      <c r="GVB96" s="592" t="s">
        <v>623</v>
      </c>
      <c r="GVC96" s="592" t="s">
        <v>623</v>
      </c>
      <c r="GVD96" s="592" t="s">
        <v>623</v>
      </c>
      <c r="GVE96" s="592" t="s">
        <v>623</v>
      </c>
      <c r="GVF96" s="592" t="s">
        <v>623</v>
      </c>
      <c r="GVG96" s="592" t="s">
        <v>623</v>
      </c>
      <c r="GVH96" s="592" t="s">
        <v>623</v>
      </c>
      <c r="GVI96" s="592" t="s">
        <v>623</v>
      </c>
      <c r="GVJ96" s="592" t="s">
        <v>623</v>
      </c>
      <c r="GVK96" s="592" t="s">
        <v>623</v>
      </c>
      <c r="GVL96" s="592" t="s">
        <v>623</v>
      </c>
      <c r="GVM96" s="592" t="s">
        <v>623</v>
      </c>
      <c r="GVN96" s="592" t="s">
        <v>623</v>
      </c>
      <c r="GVO96" s="592" t="s">
        <v>623</v>
      </c>
      <c r="GVP96" s="592" t="s">
        <v>623</v>
      </c>
      <c r="GVQ96" s="592" t="s">
        <v>623</v>
      </c>
      <c r="GVR96" s="592" t="s">
        <v>623</v>
      </c>
      <c r="GVS96" s="592" t="s">
        <v>623</v>
      </c>
      <c r="GVT96" s="592" t="s">
        <v>623</v>
      </c>
      <c r="GVU96" s="592" t="s">
        <v>623</v>
      </c>
      <c r="GVV96" s="592" t="s">
        <v>623</v>
      </c>
      <c r="GVW96" s="592" t="s">
        <v>623</v>
      </c>
      <c r="GVX96" s="592" t="s">
        <v>623</v>
      </c>
      <c r="GVY96" s="592" t="s">
        <v>623</v>
      </c>
      <c r="GVZ96" s="592" t="s">
        <v>623</v>
      </c>
      <c r="GWA96" s="592" t="s">
        <v>623</v>
      </c>
      <c r="GWB96" s="592" t="s">
        <v>623</v>
      </c>
      <c r="GWC96" s="592" t="s">
        <v>623</v>
      </c>
      <c r="GWD96" s="592" t="s">
        <v>623</v>
      </c>
      <c r="GWE96" s="592" t="s">
        <v>623</v>
      </c>
      <c r="GWF96" s="592" t="s">
        <v>623</v>
      </c>
      <c r="GWG96" s="592" t="s">
        <v>623</v>
      </c>
      <c r="GWH96" s="592" t="s">
        <v>623</v>
      </c>
      <c r="GWI96" s="592" t="s">
        <v>623</v>
      </c>
      <c r="GWJ96" s="592" t="s">
        <v>623</v>
      </c>
      <c r="GWK96" s="592" t="s">
        <v>623</v>
      </c>
      <c r="GWL96" s="592" t="s">
        <v>623</v>
      </c>
      <c r="GWM96" s="592" t="s">
        <v>623</v>
      </c>
      <c r="GWN96" s="592" t="s">
        <v>623</v>
      </c>
      <c r="GWO96" s="592" t="s">
        <v>623</v>
      </c>
      <c r="GWP96" s="592" t="s">
        <v>623</v>
      </c>
      <c r="GWQ96" s="592" t="s">
        <v>623</v>
      </c>
      <c r="GWR96" s="592" t="s">
        <v>623</v>
      </c>
      <c r="GWS96" s="592" t="s">
        <v>623</v>
      </c>
      <c r="GWT96" s="592" t="s">
        <v>623</v>
      </c>
      <c r="GWU96" s="592" t="s">
        <v>623</v>
      </c>
      <c r="GWV96" s="592" t="s">
        <v>623</v>
      </c>
      <c r="GWW96" s="592" t="s">
        <v>623</v>
      </c>
      <c r="GWX96" s="592" t="s">
        <v>623</v>
      </c>
      <c r="GWY96" s="592" t="s">
        <v>623</v>
      </c>
      <c r="GWZ96" s="592" t="s">
        <v>623</v>
      </c>
      <c r="GXA96" s="592" t="s">
        <v>623</v>
      </c>
      <c r="GXB96" s="592" t="s">
        <v>623</v>
      </c>
      <c r="GXC96" s="592" t="s">
        <v>623</v>
      </c>
      <c r="GXD96" s="592" t="s">
        <v>623</v>
      </c>
      <c r="GXE96" s="592" t="s">
        <v>623</v>
      </c>
      <c r="GXF96" s="592" t="s">
        <v>623</v>
      </c>
      <c r="GXG96" s="592" t="s">
        <v>623</v>
      </c>
      <c r="GXH96" s="592" t="s">
        <v>623</v>
      </c>
      <c r="GXI96" s="592" t="s">
        <v>623</v>
      </c>
      <c r="GXJ96" s="592" t="s">
        <v>623</v>
      </c>
      <c r="GXK96" s="592" t="s">
        <v>623</v>
      </c>
      <c r="GXL96" s="592" t="s">
        <v>623</v>
      </c>
      <c r="GXM96" s="592" t="s">
        <v>623</v>
      </c>
      <c r="GXN96" s="592" t="s">
        <v>623</v>
      </c>
      <c r="GXO96" s="592" t="s">
        <v>623</v>
      </c>
      <c r="GXP96" s="592" t="s">
        <v>623</v>
      </c>
      <c r="GXQ96" s="592" t="s">
        <v>623</v>
      </c>
      <c r="GXR96" s="592" t="s">
        <v>623</v>
      </c>
      <c r="GXS96" s="592" t="s">
        <v>623</v>
      </c>
      <c r="GXT96" s="592" t="s">
        <v>623</v>
      </c>
      <c r="GXU96" s="592" t="s">
        <v>623</v>
      </c>
      <c r="GXV96" s="592" t="s">
        <v>623</v>
      </c>
      <c r="GXW96" s="592" t="s">
        <v>623</v>
      </c>
      <c r="GXX96" s="592" t="s">
        <v>623</v>
      </c>
      <c r="GXY96" s="592" t="s">
        <v>623</v>
      </c>
      <c r="GXZ96" s="592" t="s">
        <v>623</v>
      </c>
      <c r="GYA96" s="592" t="s">
        <v>623</v>
      </c>
      <c r="GYB96" s="592" t="s">
        <v>623</v>
      </c>
      <c r="GYC96" s="592" t="s">
        <v>623</v>
      </c>
      <c r="GYD96" s="592" t="s">
        <v>623</v>
      </c>
      <c r="GYE96" s="592" t="s">
        <v>623</v>
      </c>
      <c r="GYF96" s="592" t="s">
        <v>623</v>
      </c>
      <c r="GYG96" s="592" t="s">
        <v>623</v>
      </c>
      <c r="GYH96" s="592" t="s">
        <v>623</v>
      </c>
      <c r="GYI96" s="592" t="s">
        <v>623</v>
      </c>
      <c r="GYJ96" s="592" t="s">
        <v>623</v>
      </c>
      <c r="GYK96" s="592" t="s">
        <v>623</v>
      </c>
      <c r="GYL96" s="592" t="s">
        <v>623</v>
      </c>
      <c r="GYM96" s="592" t="s">
        <v>623</v>
      </c>
      <c r="GYN96" s="592" t="s">
        <v>623</v>
      </c>
      <c r="GYO96" s="592" t="s">
        <v>623</v>
      </c>
      <c r="GYP96" s="592" t="s">
        <v>623</v>
      </c>
      <c r="GYQ96" s="592" t="s">
        <v>623</v>
      </c>
      <c r="GYR96" s="592" t="s">
        <v>623</v>
      </c>
      <c r="GYS96" s="592" t="s">
        <v>623</v>
      </c>
      <c r="GYT96" s="592" t="s">
        <v>623</v>
      </c>
      <c r="GYU96" s="592" t="s">
        <v>623</v>
      </c>
      <c r="GYV96" s="592" t="s">
        <v>623</v>
      </c>
      <c r="GYW96" s="592" t="s">
        <v>623</v>
      </c>
      <c r="GYX96" s="592" t="s">
        <v>623</v>
      </c>
      <c r="GYY96" s="592" t="s">
        <v>623</v>
      </c>
      <c r="GYZ96" s="592" t="s">
        <v>623</v>
      </c>
      <c r="GZA96" s="592" t="s">
        <v>623</v>
      </c>
      <c r="GZB96" s="592" t="s">
        <v>623</v>
      </c>
      <c r="GZC96" s="592" t="s">
        <v>623</v>
      </c>
      <c r="GZD96" s="592" t="s">
        <v>623</v>
      </c>
      <c r="GZE96" s="592" t="s">
        <v>623</v>
      </c>
      <c r="GZF96" s="592" t="s">
        <v>623</v>
      </c>
      <c r="GZG96" s="592" t="s">
        <v>623</v>
      </c>
      <c r="GZH96" s="592" t="s">
        <v>623</v>
      </c>
      <c r="GZI96" s="592" t="s">
        <v>623</v>
      </c>
      <c r="GZJ96" s="592" t="s">
        <v>623</v>
      </c>
      <c r="GZK96" s="592" t="s">
        <v>623</v>
      </c>
      <c r="GZL96" s="592" t="s">
        <v>623</v>
      </c>
      <c r="GZM96" s="592" t="s">
        <v>623</v>
      </c>
      <c r="GZN96" s="592" t="s">
        <v>623</v>
      </c>
      <c r="GZO96" s="592" t="s">
        <v>623</v>
      </c>
      <c r="GZP96" s="592" t="s">
        <v>623</v>
      </c>
      <c r="GZQ96" s="592" t="s">
        <v>623</v>
      </c>
      <c r="GZR96" s="592" t="s">
        <v>623</v>
      </c>
      <c r="GZS96" s="592" t="s">
        <v>623</v>
      </c>
      <c r="GZT96" s="592" t="s">
        <v>623</v>
      </c>
      <c r="GZU96" s="592" t="s">
        <v>623</v>
      </c>
      <c r="GZV96" s="592" t="s">
        <v>623</v>
      </c>
      <c r="GZW96" s="592" t="s">
        <v>623</v>
      </c>
      <c r="GZX96" s="592" t="s">
        <v>623</v>
      </c>
      <c r="GZY96" s="592" t="s">
        <v>623</v>
      </c>
      <c r="GZZ96" s="592" t="s">
        <v>623</v>
      </c>
      <c r="HAA96" s="592" t="s">
        <v>623</v>
      </c>
      <c r="HAB96" s="592" t="s">
        <v>623</v>
      </c>
      <c r="HAC96" s="592" t="s">
        <v>623</v>
      </c>
      <c r="HAD96" s="592" t="s">
        <v>623</v>
      </c>
      <c r="HAE96" s="592" t="s">
        <v>623</v>
      </c>
      <c r="HAF96" s="592" t="s">
        <v>623</v>
      </c>
      <c r="HAG96" s="592" t="s">
        <v>623</v>
      </c>
      <c r="HAH96" s="592" t="s">
        <v>623</v>
      </c>
      <c r="HAI96" s="592" t="s">
        <v>623</v>
      </c>
      <c r="HAJ96" s="592" t="s">
        <v>623</v>
      </c>
      <c r="HAK96" s="592" t="s">
        <v>623</v>
      </c>
      <c r="HAL96" s="592" t="s">
        <v>623</v>
      </c>
      <c r="HAM96" s="592" t="s">
        <v>623</v>
      </c>
      <c r="HAN96" s="592" t="s">
        <v>623</v>
      </c>
      <c r="HAO96" s="592" t="s">
        <v>623</v>
      </c>
      <c r="HAP96" s="592" t="s">
        <v>623</v>
      </c>
      <c r="HAQ96" s="592" t="s">
        <v>623</v>
      </c>
      <c r="HAR96" s="592" t="s">
        <v>623</v>
      </c>
      <c r="HAS96" s="592" t="s">
        <v>623</v>
      </c>
      <c r="HAT96" s="592" t="s">
        <v>623</v>
      </c>
      <c r="HAU96" s="592" t="s">
        <v>623</v>
      </c>
      <c r="HAV96" s="592" t="s">
        <v>623</v>
      </c>
      <c r="HAW96" s="592" t="s">
        <v>623</v>
      </c>
      <c r="HAX96" s="592" t="s">
        <v>623</v>
      </c>
      <c r="HAY96" s="592" t="s">
        <v>623</v>
      </c>
      <c r="HAZ96" s="592" t="s">
        <v>623</v>
      </c>
      <c r="HBA96" s="592" t="s">
        <v>623</v>
      </c>
      <c r="HBB96" s="592" t="s">
        <v>623</v>
      </c>
      <c r="HBC96" s="592" t="s">
        <v>623</v>
      </c>
      <c r="HBD96" s="592" t="s">
        <v>623</v>
      </c>
      <c r="HBE96" s="592" t="s">
        <v>623</v>
      </c>
      <c r="HBF96" s="592" t="s">
        <v>623</v>
      </c>
      <c r="HBG96" s="592" t="s">
        <v>623</v>
      </c>
      <c r="HBH96" s="592" t="s">
        <v>623</v>
      </c>
      <c r="HBI96" s="592" t="s">
        <v>623</v>
      </c>
      <c r="HBJ96" s="592" t="s">
        <v>623</v>
      </c>
      <c r="HBK96" s="592" t="s">
        <v>623</v>
      </c>
      <c r="HBL96" s="592" t="s">
        <v>623</v>
      </c>
      <c r="HBM96" s="592" t="s">
        <v>623</v>
      </c>
      <c r="HBN96" s="592" t="s">
        <v>623</v>
      </c>
      <c r="HBO96" s="592" t="s">
        <v>623</v>
      </c>
      <c r="HBP96" s="592" t="s">
        <v>623</v>
      </c>
      <c r="HBQ96" s="592" t="s">
        <v>623</v>
      </c>
      <c r="HBR96" s="592" t="s">
        <v>623</v>
      </c>
      <c r="HBS96" s="592" t="s">
        <v>623</v>
      </c>
      <c r="HBT96" s="592" t="s">
        <v>623</v>
      </c>
      <c r="HBU96" s="592" t="s">
        <v>623</v>
      </c>
      <c r="HBV96" s="592" t="s">
        <v>623</v>
      </c>
      <c r="HBW96" s="592" t="s">
        <v>623</v>
      </c>
      <c r="HBX96" s="592" t="s">
        <v>623</v>
      </c>
      <c r="HBY96" s="592" t="s">
        <v>623</v>
      </c>
      <c r="HBZ96" s="592" t="s">
        <v>623</v>
      </c>
      <c r="HCA96" s="592" t="s">
        <v>623</v>
      </c>
      <c r="HCB96" s="592" t="s">
        <v>623</v>
      </c>
      <c r="HCC96" s="592" t="s">
        <v>623</v>
      </c>
      <c r="HCD96" s="592" t="s">
        <v>623</v>
      </c>
      <c r="HCE96" s="592" t="s">
        <v>623</v>
      </c>
      <c r="HCF96" s="592" t="s">
        <v>623</v>
      </c>
      <c r="HCG96" s="592" t="s">
        <v>623</v>
      </c>
      <c r="HCH96" s="592" t="s">
        <v>623</v>
      </c>
      <c r="HCI96" s="592" t="s">
        <v>623</v>
      </c>
      <c r="HCJ96" s="592" t="s">
        <v>623</v>
      </c>
      <c r="HCK96" s="592" t="s">
        <v>623</v>
      </c>
      <c r="HCL96" s="592" t="s">
        <v>623</v>
      </c>
      <c r="HCM96" s="592" t="s">
        <v>623</v>
      </c>
      <c r="HCN96" s="592" t="s">
        <v>623</v>
      </c>
      <c r="HCO96" s="592" t="s">
        <v>623</v>
      </c>
      <c r="HCP96" s="592" t="s">
        <v>623</v>
      </c>
      <c r="HCQ96" s="592" t="s">
        <v>623</v>
      </c>
      <c r="HCR96" s="592" t="s">
        <v>623</v>
      </c>
      <c r="HCS96" s="592" t="s">
        <v>623</v>
      </c>
      <c r="HCT96" s="592" t="s">
        <v>623</v>
      </c>
      <c r="HCU96" s="592" t="s">
        <v>623</v>
      </c>
      <c r="HCV96" s="592" t="s">
        <v>623</v>
      </c>
      <c r="HCW96" s="592" t="s">
        <v>623</v>
      </c>
      <c r="HCX96" s="592" t="s">
        <v>623</v>
      </c>
      <c r="HCY96" s="592" t="s">
        <v>623</v>
      </c>
      <c r="HCZ96" s="592" t="s">
        <v>623</v>
      </c>
      <c r="HDA96" s="592" t="s">
        <v>623</v>
      </c>
      <c r="HDB96" s="592" t="s">
        <v>623</v>
      </c>
      <c r="HDC96" s="592" t="s">
        <v>623</v>
      </c>
      <c r="HDD96" s="592" t="s">
        <v>623</v>
      </c>
      <c r="HDE96" s="592" t="s">
        <v>623</v>
      </c>
      <c r="HDF96" s="592" t="s">
        <v>623</v>
      </c>
      <c r="HDG96" s="592" t="s">
        <v>623</v>
      </c>
      <c r="HDH96" s="592" t="s">
        <v>623</v>
      </c>
      <c r="HDI96" s="592" t="s">
        <v>623</v>
      </c>
      <c r="HDJ96" s="592" t="s">
        <v>623</v>
      </c>
      <c r="HDK96" s="592" t="s">
        <v>623</v>
      </c>
      <c r="HDL96" s="592" t="s">
        <v>623</v>
      </c>
      <c r="HDM96" s="592" t="s">
        <v>623</v>
      </c>
      <c r="HDN96" s="592" t="s">
        <v>623</v>
      </c>
      <c r="HDO96" s="592" t="s">
        <v>623</v>
      </c>
      <c r="HDP96" s="592" t="s">
        <v>623</v>
      </c>
      <c r="HDQ96" s="592" t="s">
        <v>623</v>
      </c>
      <c r="HDR96" s="592" t="s">
        <v>623</v>
      </c>
      <c r="HDS96" s="592" t="s">
        <v>623</v>
      </c>
      <c r="HDT96" s="592" t="s">
        <v>623</v>
      </c>
      <c r="HDU96" s="592" t="s">
        <v>623</v>
      </c>
      <c r="HDV96" s="592" t="s">
        <v>623</v>
      </c>
      <c r="HDW96" s="592" t="s">
        <v>623</v>
      </c>
      <c r="HDX96" s="592" t="s">
        <v>623</v>
      </c>
      <c r="HDY96" s="592" t="s">
        <v>623</v>
      </c>
      <c r="HDZ96" s="592" t="s">
        <v>623</v>
      </c>
      <c r="HEA96" s="592" t="s">
        <v>623</v>
      </c>
      <c r="HEB96" s="592" t="s">
        <v>623</v>
      </c>
      <c r="HEC96" s="592" t="s">
        <v>623</v>
      </c>
      <c r="HED96" s="592" t="s">
        <v>623</v>
      </c>
      <c r="HEE96" s="592" t="s">
        <v>623</v>
      </c>
      <c r="HEF96" s="592" t="s">
        <v>623</v>
      </c>
      <c r="HEG96" s="592" t="s">
        <v>623</v>
      </c>
      <c r="HEH96" s="592" t="s">
        <v>623</v>
      </c>
      <c r="HEI96" s="592" t="s">
        <v>623</v>
      </c>
      <c r="HEJ96" s="592" t="s">
        <v>623</v>
      </c>
      <c r="HEK96" s="592" t="s">
        <v>623</v>
      </c>
      <c r="HEL96" s="592" t="s">
        <v>623</v>
      </c>
      <c r="HEM96" s="592" t="s">
        <v>623</v>
      </c>
      <c r="HEN96" s="592" t="s">
        <v>623</v>
      </c>
      <c r="HEO96" s="592" t="s">
        <v>623</v>
      </c>
      <c r="HEP96" s="592" t="s">
        <v>623</v>
      </c>
      <c r="HEQ96" s="592" t="s">
        <v>623</v>
      </c>
      <c r="HER96" s="592" t="s">
        <v>623</v>
      </c>
      <c r="HES96" s="592" t="s">
        <v>623</v>
      </c>
      <c r="HET96" s="592" t="s">
        <v>623</v>
      </c>
      <c r="HEU96" s="592" t="s">
        <v>623</v>
      </c>
      <c r="HEV96" s="592" t="s">
        <v>623</v>
      </c>
      <c r="HEW96" s="592" t="s">
        <v>623</v>
      </c>
      <c r="HEX96" s="592" t="s">
        <v>623</v>
      </c>
      <c r="HEY96" s="592" t="s">
        <v>623</v>
      </c>
      <c r="HEZ96" s="592" t="s">
        <v>623</v>
      </c>
      <c r="HFA96" s="592" t="s">
        <v>623</v>
      </c>
      <c r="HFB96" s="592" t="s">
        <v>623</v>
      </c>
      <c r="HFC96" s="592" t="s">
        <v>623</v>
      </c>
      <c r="HFD96" s="592" t="s">
        <v>623</v>
      </c>
      <c r="HFE96" s="592" t="s">
        <v>623</v>
      </c>
      <c r="HFF96" s="592" t="s">
        <v>623</v>
      </c>
      <c r="HFG96" s="592" t="s">
        <v>623</v>
      </c>
      <c r="HFH96" s="592" t="s">
        <v>623</v>
      </c>
      <c r="HFI96" s="592" t="s">
        <v>623</v>
      </c>
      <c r="HFJ96" s="592" t="s">
        <v>623</v>
      </c>
      <c r="HFK96" s="592" t="s">
        <v>623</v>
      </c>
      <c r="HFL96" s="592" t="s">
        <v>623</v>
      </c>
      <c r="HFM96" s="592" t="s">
        <v>623</v>
      </c>
      <c r="HFN96" s="592" t="s">
        <v>623</v>
      </c>
      <c r="HFO96" s="592" t="s">
        <v>623</v>
      </c>
      <c r="HFP96" s="592" t="s">
        <v>623</v>
      </c>
      <c r="HFQ96" s="592" t="s">
        <v>623</v>
      </c>
      <c r="HFR96" s="592" t="s">
        <v>623</v>
      </c>
      <c r="HFS96" s="592" t="s">
        <v>623</v>
      </c>
      <c r="HFT96" s="592" t="s">
        <v>623</v>
      </c>
      <c r="HFU96" s="592" t="s">
        <v>623</v>
      </c>
      <c r="HFV96" s="592" t="s">
        <v>623</v>
      </c>
      <c r="HFW96" s="592" t="s">
        <v>623</v>
      </c>
      <c r="HFX96" s="592" t="s">
        <v>623</v>
      </c>
      <c r="HFY96" s="592" t="s">
        <v>623</v>
      </c>
      <c r="HFZ96" s="592" t="s">
        <v>623</v>
      </c>
      <c r="HGA96" s="592" t="s">
        <v>623</v>
      </c>
      <c r="HGB96" s="592" t="s">
        <v>623</v>
      </c>
      <c r="HGC96" s="592" t="s">
        <v>623</v>
      </c>
      <c r="HGD96" s="592" t="s">
        <v>623</v>
      </c>
      <c r="HGE96" s="592" t="s">
        <v>623</v>
      </c>
      <c r="HGF96" s="592" t="s">
        <v>623</v>
      </c>
      <c r="HGG96" s="592" t="s">
        <v>623</v>
      </c>
      <c r="HGH96" s="592" t="s">
        <v>623</v>
      </c>
      <c r="HGI96" s="592" t="s">
        <v>623</v>
      </c>
      <c r="HGJ96" s="592" t="s">
        <v>623</v>
      </c>
      <c r="HGK96" s="592" t="s">
        <v>623</v>
      </c>
      <c r="HGL96" s="592" t="s">
        <v>623</v>
      </c>
      <c r="HGM96" s="592" t="s">
        <v>623</v>
      </c>
      <c r="HGN96" s="592" t="s">
        <v>623</v>
      </c>
      <c r="HGO96" s="592" t="s">
        <v>623</v>
      </c>
      <c r="HGP96" s="592" t="s">
        <v>623</v>
      </c>
      <c r="HGQ96" s="592" t="s">
        <v>623</v>
      </c>
      <c r="HGR96" s="592" t="s">
        <v>623</v>
      </c>
      <c r="HGS96" s="592" t="s">
        <v>623</v>
      </c>
      <c r="HGT96" s="592" t="s">
        <v>623</v>
      </c>
      <c r="HGU96" s="592" t="s">
        <v>623</v>
      </c>
      <c r="HGV96" s="592" t="s">
        <v>623</v>
      </c>
      <c r="HGW96" s="592" t="s">
        <v>623</v>
      </c>
      <c r="HGX96" s="592" t="s">
        <v>623</v>
      </c>
      <c r="HGY96" s="592" t="s">
        <v>623</v>
      </c>
      <c r="HGZ96" s="592" t="s">
        <v>623</v>
      </c>
      <c r="HHA96" s="592" t="s">
        <v>623</v>
      </c>
      <c r="HHB96" s="592" t="s">
        <v>623</v>
      </c>
      <c r="HHC96" s="592" t="s">
        <v>623</v>
      </c>
      <c r="HHD96" s="592" t="s">
        <v>623</v>
      </c>
      <c r="HHE96" s="592" t="s">
        <v>623</v>
      </c>
      <c r="HHF96" s="592" t="s">
        <v>623</v>
      </c>
      <c r="HHG96" s="592" t="s">
        <v>623</v>
      </c>
      <c r="HHH96" s="592" t="s">
        <v>623</v>
      </c>
      <c r="HHI96" s="592" t="s">
        <v>623</v>
      </c>
      <c r="HHJ96" s="592" t="s">
        <v>623</v>
      </c>
      <c r="HHK96" s="592" t="s">
        <v>623</v>
      </c>
      <c r="HHL96" s="592" t="s">
        <v>623</v>
      </c>
      <c r="HHM96" s="592" t="s">
        <v>623</v>
      </c>
      <c r="HHN96" s="592" t="s">
        <v>623</v>
      </c>
      <c r="HHO96" s="592" t="s">
        <v>623</v>
      </c>
      <c r="HHP96" s="592" t="s">
        <v>623</v>
      </c>
      <c r="HHQ96" s="592" t="s">
        <v>623</v>
      </c>
      <c r="HHR96" s="592" t="s">
        <v>623</v>
      </c>
      <c r="HHS96" s="592" t="s">
        <v>623</v>
      </c>
      <c r="HHT96" s="592" t="s">
        <v>623</v>
      </c>
      <c r="HHU96" s="592" t="s">
        <v>623</v>
      </c>
      <c r="HHV96" s="592" t="s">
        <v>623</v>
      </c>
      <c r="HHW96" s="592" t="s">
        <v>623</v>
      </c>
      <c r="HHX96" s="592" t="s">
        <v>623</v>
      </c>
      <c r="HHY96" s="592" t="s">
        <v>623</v>
      </c>
      <c r="HHZ96" s="592" t="s">
        <v>623</v>
      </c>
      <c r="HIA96" s="592" t="s">
        <v>623</v>
      </c>
      <c r="HIB96" s="592" t="s">
        <v>623</v>
      </c>
      <c r="HIC96" s="592" t="s">
        <v>623</v>
      </c>
      <c r="HID96" s="592" t="s">
        <v>623</v>
      </c>
      <c r="HIE96" s="592" t="s">
        <v>623</v>
      </c>
      <c r="HIF96" s="592" t="s">
        <v>623</v>
      </c>
      <c r="HIG96" s="592" t="s">
        <v>623</v>
      </c>
      <c r="HIH96" s="592" t="s">
        <v>623</v>
      </c>
      <c r="HII96" s="592" t="s">
        <v>623</v>
      </c>
      <c r="HIJ96" s="592" t="s">
        <v>623</v>
      </c>
      <c r="HIK96" s="592" t="s">
        <v>623</v>
      </c>
      <c r="HIL96" s="592" t="s">
        <v>623</v>
      </c>
      <c r="HIM96" s="592" t="s">
        <v>623</v>
      </c>
      <c r="HIN96" s="592" t="s">
        <v>623</v>
      </c>
      <c r="HIO96" s="592" t="s">
        <v>623</v>
      </c>
      <c r="HIP96" s="592" t="s">
        <v>623</v>
      </c>
      <c r="HIQ96" s="592" t="s">
        <v>623</v>
      </c>
      <c r="HIR96" s="592" t="s">
        <v>623</v>
      </c>
      <c r="HIS96" s="592" t="s">
        <v>623</v>
      </c>
      <c r="HIT96" s="592" t="s">
        <v>623</v>
      </c>
      <c r="HIU96" s="592" t="s">
        <v>623</v>
      </c>
      <c r="HIV96" s="592" t="s">
        <v>623</v>
      </c>
      <c r="HIW96" s="592" t="s">
        <v>623</v>
      </c>
      <c r="HIX96" s="592" t="s">
        <v>623</v>
      </c>
      <c r="HIY96" s="592" t="s">
        <v>623</v>
      </c>
      <c r="HIZ96" s="592" t="s">
        <v>623</v>
      </c>
      <c r="HJA96" s="592" t="s">
        <v>623</v>
      </c>
      <c r="HJB96" s="592" t="s">
        <v>623</v>
      </c>
      <c r="HJC96" s="592" t="s">
        <v>623</v>
      </c>
      <c r="HJD96" s="592" t="s">
        <v>623</v>
      </c>
      <c r="HJE96" s="592" t="s">
        <v>623</v>
      </c>
      <c r="HJF96" s="592" t="s">
        <v>623</v>
      </c>
      <c r="HJG96" s="592" t="s">
        <v>623</v>
      </c>
      <c r="HJH96" s="592" t="s">
        <v>623</v>
      </c>
      <c r="HJI96" s="592" t="s">
        <v>623</v>
      </c>
      <c r="HJJ96" s="592" t="s">
        <v>623</v>
      </c>
      <c r="HJK96" s="592" t="s">
        <v>623</v>
      </c>
      <c r="HJL96" s="592" t="s">
        <v>623</v>
      </c>
      <c r="HJM96" s="592" t="s">
        <v>623</v>
      </c>
      <c r="HJN96" s="592" t="s">
        <v>623</v>
      </c>
      <c r="HJO96" s="592" t="s">
        <v>623</v>
      </c>
      <c r="HJP96" s="592" t="s">
        <v>623</v>
      </c>
      <c r="HJQ96" s="592" t="s">
        <v>623</v>
      </c>
      <c r="HJR96" s="592" t="s">
        <v>623</v>
      </c>
      <c r="HJS96" s="592" t="s">
        <v>623</v>
      </c>
      <c r="HJT96" s="592" t="s">
        <v>623</v>
      </c>
      <c r="HJU96" s="592" t="s">
        <v>623</v>
      </c>
      <c r="HJV96" s="592" t="s">
        <v>623</v>
      </c>
      <c r="HJW96" s="592" t="s">
        <v>623</v>
      </c>
      <c r="HJX96" s="592" t="s">
        <v>623</v>
      </c>
      <c r="HJY96" s="592" t="s">
        <v>623</v>
      </c>
      <c r="HJZ96" s="592" t="s">
        <v>623</v>
      </c>
      <c r="HKA96" s="592" t="s">
        <v>623</v>
      </c>
      <c r="HKB96" s="592" t="s">
        <v>623</v>
      </c>
      <c r="HKC96" s="592" t="s">
        <v>623</v>
      </c>
      <c r="HKD96" s="592" t="s">
        <v>623</v>
      </c>
      <c r="HKE96" s="592" t="s">
        <v>623</v>
      </c>
      <c r="HKF96" s="592" t="s">
        <v>623</v>
      </c>
      <c r="HKG96" s="592" t="s">
        <v>623</v>
      </c>
      <c r="HKH96" s="592" t="s">
        <v>623</v>
      </c>
      <c r="HKI96" s="592" t="s">
        <v>623</v>
      </c>
      <c r="HKJ96" s="592" t="s">
        <v>623</v>
      </c>
      <c r="HKK96" s="592" t="s">
        <v>623</v>
      </c>
      <c r="HKL96" s="592" t="s">
        <v>623</v>
      </c>
      <c r="HKM96" s="592" t="s">
        <v>623</v>
      </c>
      <c r="HKN96" s="592" t="s">
        <v>623</v>
      </c>
      <c r="HKO96" s="592" t="s">
        <v>623</v>
      </c>
      <c r="HKP96" s="592" t="s">
        <v>623</v>
      </c>
      <c r="HKQ96" s="592" t="s">
        <v>623</v>
      </c>
      <c r="HKR96" s="592" t="s">
        <v>623</v>
      </c>
      <c r="HKS96" s="592" t="s">
        <v>623</v>
      </c>
      <c r="HKT96" s="592" t="s">
        <v>623</v>
      </c>
      <c r="HKU96" s="592" t="s">
        <v>623</v>
      </c>
      <c r="HKV96" s="592" t="s">
        <v>623</v>
      </c>
      <c r="HKW96" s="592" t="s">
        <v>623</v>
      </c>
      <c r="HKX96" s="592" t="s">
        <v>623</v>
      </c>
      <c r="HKY96" s="592" t="s">
        <v>623</v>
      </c>
      <c r="HKZ96" s="592" t="s">
        <v>623</v>
      </c>
      <c r="HLA96" s="592" t="s">
        <v>623</v>
      </c>
      <c r="HLB96" s="592" t="s">
        <v>623</v>
      </c>
      <c r="HLC96" s="592" t="s">
        <v>623</v>
      </c>
      <c r="HLD96" s="592" t="s">
        <v>623</v>
      </c>
      <c r="HLE96" s="592" t="s">
        <v>623</v>
      </c>
      <c r="HLF96" s="592" t="s">
        <v>623</v>
      </c>
      <c r="HLG96" s="592" t="s">
        <v>623</v>
      </c>
      <c r="HLH96" s="592" t="s">
        <v>623</v>
      </c>
      <c r="HLI96" s="592" t="s">
        <v>623</v>
      </c>
      <c r="HLJ96" s="592" t="s">
        <v>623</v>
      </c>
      <c r="HLK96" s="592" t="s">
        <v>623</v>
      </c>
      <c r="HLL96" s="592" t="s">
        <v>623</v>
      </c>
      <c r="HLM96" s="592" t="s">
        <v>623</v>
      </c>
      <c r="HLN96" s="592" t="s">
        <v>623</v>
      </c>
      <c r="HLO96" s="592" t="s">
        <v>623</v>
      </c>
      <c r="HLP96" s="592" t="s">
        <v>623</v>
      </c>
      <c r="HLQ96" s="592" t="s">
        <v>623</v>
      </c>
      <c r="HLR96" s="592" t="s">
        <v>623</v>
      </c>
      <c r="HLS96" s="592" t="s">
        <v>623</v>
      </c>
      <c r="HLT96" s="592" t="s">
        <v>623</v>
      </c>
      <c r="HLU96" s="592" t="s">
        <v>623</v>
      </c>
      <c r="HLV96" s="592" t="s">
        <v>623</v>
      </c>
      <c r="HLW96" s="592" t="s">
        <v>623</v>
      </c>
      <c r="HLX96" s="592" t="s">
        <v>623</v>
      </c>
      <c r="HLY96" s="592" t="s">
        <v>623</v>
      </c>
      <c r="HLZ96" s="592" t="s">
        <v>623</v>
      </c>
      <c r="HMA96" s="592" t="s">
        <v>623</v>
      </c>
      <c r="HMB96" s="592" t="s">
        <v>623</v>
      </c>
      <c r="HMC96" s="592" t="s">
        <v>623</v>
      </c>
      <c r="HMD96" s="592" t="s">
        <v>623</v>
      </c>
      <c r="HME96" s="592" t="s">
        <v>623</v>
      </c>
      <c r="HMF96" s="592" t="s">
        <v>623</v>
      </c>
      <c r="HMG96" s="592" t="s">
        <v>623</v>
      </c>
      <c r="HMH96" s="592" t="s">
        <v>623</v>
      </c>
      <c r="HMI96" s="592" t="s">
        <v>623</v>
      </c>
      <c r="HMJ96" s="592" t="s">
        <v>623</v>
      </c>
      <c r="HMK96" s="592" t="s">
        <v>623</v>
      </c>
      <c r="HML96" s="592" t="s">
        <v>623</v>
      </c>
      <c r="HMM96" s="592" t="s">
        <v>623</v>
      </c>
      <c r="HMN96" s="592" t="s">
        <v>623</v>
      </c>
      <c r="HMO96" s="592" t="s">
        <v>623</v>
      </c>
      <c r="HMP96" s="592" t="s">
        <v>623</v>
      </c>
      <c r="HMQ96" s="592" t="s">
        <v>623</v>
      </c>
      <c r="HMR96" s="592" t="s">
        <v>623</v>
      </c>
      <c r="HMS96" s="592" t="s">
        <v>623</v>
      </c>
      <c r="HMT96" s="592" t="s">
        <v>623</v>
      </c>
      <c r="HMU96" s="592" t="s">
        <v>623</v>
      </c>
      <c r="HMV96" s="592" t="s">
        <v>623</v>
      </c>
      <c r="HMW96" s="592" t="s">
        <v>623</v>
      </c>
      <c r="HMX96" s="592" t="s">
        <v>623</v>
      </c>
      <c r="HMY96" s="592" t="s">
        <v>623</v>
      </c>
      <c r="HMZ96" s="592" t="s">
        <v>623</v>
      </c>
      <c r="HNA96" s="592" t="s">
        <v>623</v>
      </c>
      <c r="HNB96" s="592" t="s">
        <v>623</v>
      </c>
      <c r="HNC96" s="592" t="s">
        <v>623</v>
      </c>
      <c r="HND96" s="592" t="s">
        <v>623</v>
      </c>
      <c r="HNE96" s="592" t="s">
        <v>623</v>
      </c>
      <c r="HNF96" s="592" t="s">
        <v>623</v>
      </c>
      <c r="HNG96" s="592" t="s">
        <v>623</v>
      </c>
      <c r="HNH96" s="592" t="s">
        <v>623</v>
      </c>
      <c r="HNI96" s="592" t="s">
        <v>623</v>
      </c>
      <c r="HNJ96" s="592" t="s">
        <v>623</v>
      </c>
      <c r="HNK96" s="592" t="s">
        <v>623</v>
      </c>
      <c r="HNL96" s="592" t="s">
        <v>623</v>
      </c>
      <c r="HNM96" s="592" t="s">
        <v>623</v>
      </c>
      <c r="HNN96" s="592" t="s">
        <v>623</v>
      </c>
      <c r="HNO96" s="592" t="s">
        <v>623</v>
      </c>
      <c r="HNP96" s="592" t="s">
        <v>623</v>
      </c>
      <c r="HNQ96" s="592" t="s">
        <v>623</v>
      </c>
      <c r="HNR96" s="592" t="s">
        <v>623</v>
      </c>
      <c r="HNS96" s="592" t="s">
        <v>623</v>
      </c>
      <c r="HNT96" s="592" t="s">
        <v>623</v>
      </c>
      <c r="HNU96" s="592" t="s">
        <v>623</v>
      </c>
      <c r="HNV96" s="592" t="s">
        <v>623</v>
      </c>
      <c r="HNW96" s="592" t="s">
        <v>623</v>
      </c>
      <c r="HNX96" s="592" t="s">
        <v>623</v>
      </c>
      <c r="HNY96" s="592" t="s">
        <v>623</v>
      </c>
      <c r="HNZ96" s="592" t="s">
        <v>623</v>
      </c>
      <c r="HOA96" s="592" t="s">
        <v>623</v>
      </c>
      <c r="HOB96" s="592" t="s">
        <v>623</v>
      </c>
      <c r="HOC96" s="592" t="s">
        <v>623</v>
      </c>
      <c r="HOD96" s="592" t="s">
        <v>623</v>
      </c>
      <c r="HOE96" s="592" t="s">
        <v>623</v>
      </c>
      <c r="HOF96" s="592" t="s">
        <v>623</v>
      </c>
      <c r="HOG96" s="592" t="s">
        <v>623</v>
      </c>
      <c r="HOH96" s="592" t="s">
        <v>623</v>
      </c>
      <c r="HOI96" s="592" t="s">
        <v>623</v>
      </c>
      <c r="HOJ96" s="592" t="s">
        <v>623</v>
      </c>
      <c r="HOK96" s="592" t="s">
        <v>623</v>
      </c>
      <c r="HOL96" s="592" t="s">
        <v>623</v>
      </c>
      <c r="HOM96" s="592" t="s">
        <v>623</v>
      </c>
      <c r="HON96" s="592" t="s">
        <v>623</v>
      </c>
      <c r="HOO96" s="592" t="s">
        <v>623</v>
      </c>
      <c r="HOP96" s="592" t="s">
        <v>623</v>
      </c>
      <c r="HOQ96" s="592" t="s">
        <v>623</v>
      </c>
      <c r="HOR96" s="592" t="s">
        <v>623</v>
      </c>
      <c r="HOS96" s="592" t="s">
        <v>623</v>
      </c>
      <c r="HOT96" s="592" t="s">
        <v>623</v>
      </c>
      <c r="HOU96" s="592" t="s">
        <v>623</v>
      </c>
      <c r="HOV96" s="592" t="s">
        <v>623</v>
      </c>
      <c r="HOW96" s="592" t="s">
        <v>623</v>
      </c>
      <c r="HOX96" s="592" t="s">
        <v>623</v>
      </c>
      <c r="HOY96" s="592" t="s">
        <v>623</v>
      </c>
      <c r="HOZ96" s="592" t="s">
        <v>623</v>
      </c>
      <c r="HPA96" s="592" t="s">
        <v>623</v>
      </c>
      <c r="HPB96" s="592" t="s">
        <v>623</v>
      </c>
      <c r="HPC96" s="592" t="s">
        <v>623</v>
      </c>
      <c r="HPD96" s="592" t="s">
        <v>623</v>
      </c>
      <c r="HPE96" s="592" t="s">
        <v>623</v>
      </c>
      <c r="HPF96" s="592" t="s">
        <v>623</v>
      </c>
      <c r="HPG96" s="592" t="s">
        <v>623</v>
      </c>
      <c r="HPH96" s="592" t="s">
        <v>623</v>
      </c>
      <c r="HPI96" s="592" t="s">
        <v>623</v>
      </c>
      <c r="HPJ96" s="592" t="s">
        <v>623</v>
      </c>
      <c r="HPK96" s="592" t="s">
        <v>623</v>
      </c>
      <c r="HPL96" s="592" t="s">
        <v>623</v>
      </c>
      <c r="HPM96" s="592" t="s">
        <v>623</v>
      </c>
      <c r="HPN96" s="592" t="s">
        <v>623</v>
      </c>
      <c r="HPO96" s="592" t="s">
        <v>623</v>
      </c>
      <c r="HPP96" s="592" t="s">
        <v>623</v>
      </c>
      <c r="HPQ96" s="592" t="s">
        <v>623</v>
      </c>
      <c r="HPR96" s="592" t="s">
        <v>623</v>
      </c>
      <c r="HPS96" s="592" t="s">
        <v>623</v>
      </c>
      <c r="HPT96" s="592" t="s">
        <v>623</v>
      </c>
      <c r="HPU96" s="592" t="s">
        <v>623</v>
      </c>
      <c r="HPV96" s="592" t="s">
        <v>623</v>
      </c>
      <c r="HPW96" s="592" t="s">
        <v>623</v>
      </c>
      <c r="HPX96" s="592" t="s">
        <v>623</v>
      </c>
      <c r="HPY96" s="592" t="s">
        <v>623</v>
      </c>
      <c r="HPZ96" s="592" t="s">
        <v>623</v>
      </c>
      <c r="HQA96" s="592" t="s">
        <v>623</v>
      </c>
      <c r="HQB96" s="592" t="s">
        <v>623</v>
      </c>
      <c r="HQC96" s="592" t="s">
        <v>623</v>
      </c>
      <c r="HQD96" s="592" t="s">
        <v>623</v>
      </c>
      <c r="HQE96" s="592" t="s">
        <v>623</v>
      </c>
      <c r="HQF96" s="592" t="s">
        <v>623</v>
      </c>
      <c r="HQG96" s="592" t="s">
        <v>623</v>
      </c>
      <c r="HQH96" s="592" t="s">
        <v>623</v>
      </c>
      <c r="HQI96" s="592" t="s">
        <v>623</v>
      </c>
      <c r="HQJ96" s="592" t="s">
        <v>623</v>
      </c>
      <c r="HQK96" s="592" t="s">
        <v>623</v>
      </c>
      <c r="HQL96" s="592" t="s">
        <v>623</v>
      </c>
      <c r="HQM96" s="592" t="s">
        <v>623</v>
      </c>
      <c r="HQN96" s="592" t="s">
        <v>623</v>
      </c>
      <c r="HQO96" s="592" t="s">
        <v>623</v>
      </c>
      <c r="HQP96" s="592" t="s">
        <v>623</v>
      </c>
      <c r="HQQ96" s="592" t="s">
        <v>623</v>
      </c>
      <c r="HQR96" s="592" t="s">
        <v>623</v>
      </c>
      <c r="HQS96" s="592" t="s">
        <v>623</v>
      </c>
      <c r="HQT96" s="592" t="s">
        <v>623</v>
      </c>
      <c r="HQU96" s="592" t="s">
        <v>623</v>
      </c>
      <c r="HQV96" s="592" t="s">
        <v>623</v>
      </c>
      <c r="HQW96" s="592" t="s">
        <v>623</v>
      </c>
      <c r="HQX96" s="592" t="s">
        <v>623</v>
      </c>
      <c r="HQY96" s="592" t="s">
        <v>623</v>
      </c>
      <c r="HQZ96" s="592" t="s">
        <v>623</v>
      </c>
      <c r="HRA96" s="592" t="s">
        <v>623</v>
      </c>
      <c r="HRB96" s="592" t="s">
        <v>623</v>
      </c>
      <c r="HRC96" s="592" t="s">
        <v>623</v>
      </c>
      <c r="HRD96" s="592" t="s">
        <v>623</v>
      </c>
      <c r="HRE96" s="592" t="s">
        <v>623</v>
      </c>
      <c r="HRF96" s="592" t="s">
        <v>623</v>
      </c>
      <c r="HRG96" s="592" t="s">
        <v>623</v>
      </c>
      <c r="HRH96" s="592" t="s">
        <v>623</v>
      </c>
      <c r="HRI96" s="592" t="s">
        <v>623</v>
      </c>
      <c r="HRJ96" s="592" t="s">
        <v>623</v>
      </c>
      <c r="HRK96" s="592" t="s">
        <v>623</v>
      </c>
      <c r="HRL96" s="592" t="s">
        <v>623</v>
      </c>
      <c r="HRM96" s="592" t="s">
        <v>623</v>
      </c>
      <c r="HRN96" s="592" t="s">
        <v>623</v>
      </c>
      <c r="HRO96" s="592" t="s">
        <v>623</v>
      </c>
      <c r="HRP96" s="592" t="s">
        <v>623</v>
      </c>
      <c r="HRQ96" s="592" t="s">
        <v>623</v>
      </c>
      <c r="HRR96" s="592" t="s">
        <v>623</v>
      </c>
      <c r="HRS96" s="592" t="s">
        <v>623</v>
      </c>
      <c r="HRT96" s="592" t="s">
        <v>623</v>
      </c>
      <c r="HRU96" s="592" t="s">
        <v>623</v>
      </c>
      <c r="HRV96" s="592" t="s">
        <v>623</v>
      </c>
      <c r="HRW96" s="592" t="s">
        <v>623</v>
      </c>
      <c r="HRX96" s="592" t="s">
        <v>623</v>
      </c>
      <c r="HRY96" s="592" t="s">
        <v>623</v>
      </c>
      <c r="HRZ96" s="592" t="s">
        <v>623</v>
      </c>
      <c r="HSA96" s="592" t="s">
        <v>623</v>
      </c>
      <c r="HSB96" s="592" t="s">
        <v>623</v>
      </c>
      <c r="HSC96" s="592" t="s">
        <v>623</v>
      </c>
      <c r="HSD96" s="592" t="s">
        <v>623</v>
      </c>
      <c r="HSE96" s="592" t="s">
        <v>623</v>
      </c>
      <c r="HSF96" s="592" t="s">
        <v>623</v>
      </c>
      <c r="HSG96" s="592" t="s">
        <v>623</v>
      </c>
      <c r="HSH96" s="592" t="s">
        <v>623</v>
      </c>
      <c r="HSI96" s="592" t="s">
        <v>623</v>
      </c>
      <c r="HSJ96" s="592" t="s">
        <v>623</v>
      </c>
      <c r="HSK96" s="592" t="s">
        <v>623</v>
      </c>
      <c r="HSL96" s="592" t="s">
        <v>623</v>
      </c>
      <c r="HSM96" s="592" t="s">
        <v>623</v>
      </c>
      <c r="HSN96" s="592" t="s">
        <v>623</v>
      </c>
      <c r="HSO96" s="592" t="s">
        <v>623</v>
      </c>
      <c r="HSP96" s="592" t="s">
        <v>623</v>
      </c>
      <c r="HSQ96" s="592" t="s">
        <v>623</v>
      </c>
      <c r="HSR96" s="592" t="s">
        <v>623</v>
      </c>
      <c r="HSS96" s="592" t="s">
        <v>623</v>
      </c>
      <c r="HST96" s="592" t="s">
        <v>623</v>
      </c>
      <c r="HSU96" s="592" t="s">
        <v>623</v>
      </c>
      <c r="HSV96" s="592" t="s">
        <v>623</v>
      </c>
      <c r="HSW96" s="592" t="s">
        <v>623</v>
      </c>
      <c r="HSX96" s="592" t="s">
        <v>623</v>
      </c>
      <c r="HSY96" s="592" t="s">
        <v>623</v>
      </c>
      <c r="HSZ96" s="592" t="s">
        <v>623</v>
      </c>
      <c r="HTA96" s="592" t="s">
        <v>623</v>
      </c>
      <c r="HTB96" s="592" t="s">
        <v>623</v>
      </c>
      <c r="HTC96" s="592" t="s">
        <v>623</v>
      </c>
      <c r="HTD96" s="592" t="s">
        <v>623</v>
      </c>
      <c r="HTE96" s="592" t="s">
        <v>623</v>
      </c>
      <c r="HTF96" s="592" t="s">
        <v>623</v>
      </c>
      <c r="HTG96" s="592" t="s">
        <v>623</v>
      </c>
      <c r="HTH96" s="592" t="s">
        <v>623</v>
      </c>
      <c r="HTI96" s="592" t="s">
        <v>623</v>
      </c>
      <c r="HTJ96" s="592" t="s">
        <v>623</v>
      </c>
      <c r="HTK96" s="592" t="s">
        <v>623</v>
      </c>
      <c r="HTL96" s="592" t="s">
        <v>623</v>
      </c>
      <c r="HTM96" s="592" t="s">
        <v>623</v>
      </c>
      <c r="HTN96" s="592" t="s">
        <v>623</v>
      </c>
      <c r="HTO96" s="592" t="s">
        <v>623</v>
      </c>
      <c r="HTP96" s="592" t="s">
        <v>623</v>
      </c>
      <c r="HTQ96" s="592" t="s">
        <v>623</v>
      </c>
      <c r="HTR96" s="592" t="s">
        <v>623</v>
      </c>
      <c r="HTS96" s="592" t="s">
        <v>623</v>
      </c>
      <c r="HTT96" s="592" t="s">
        <v>623</v>
      </c>
      <c r="HTU96" s="592" t="s">
        <v>623</v>
      </c>
      <c r="HTV96" s="592" t="s">
        <v>623</v>
      </c>
      <c r="HTW96" s="592" t="s">
        <v>623</v>
      </c>
      <c r="HTX96" s="592" t="s">
        <v>623</v>
      </c>
      <c r="HTY96" s="592" t="s">
        <v>623</v>
      </c>
      <c r="HTZ96" s="592" t="s">
        <v>623</v>
      </c>
      <c r="HUA96" s="592" t="s">
        <v>623</v>
      </c>
      <c r="HUB96" s="592" t="s">
        <v>623</v>
      </c>
      <c r="HUC96" s="592" t="s">
        <v>623</v>
      </c>
      <c r="HUD96" s="592" t="s">
        <v>623</v>
      </c>
      <c r="HUE96" s="592" t="s">
        <v>623</v>
      </c>
      <c r="HUF96" s="592" t="s">
        <v>623</v>
      </c>
      <c r="HUG96" s="592" t="s">
        <v>623</v>
      </c>
      <c r="HUH96" s="592" t="s">
        <v>623</v>
      </c>
      <c r="HUI96" s="592" t="s">
        <v>623</v>
      </c>
      <c r="HUJ96" s="592" t="s">
        <v>623</v>
      </c>
      <c r="HUK96" s="592" t="s">
        <v>623</v>
      </c>
      <c r="HUL96" s="592" t="s">
        <v>623</v>
      </c>
      <c r="HUM96" s="592" t="s">
        <v>623</v>
      </c>
      <c r="HUN96" s="592" t="s">
        <v>623</v>
      </c>
      <c r="HUO96" s="592" t="s">
        <v>623</v>
      </c>
      <c r="HUP96" s="592" t="s">
        <v>623</v>
      </c>
      <c r="HUQ96" s="592" t="s">
        <v>623</v>
      </c>
      <c r="HUR96" s="592" t="s">
        <v>623</v>
      </c>
      <c r="HUS96" s="592" t="s">
        <v>623</v>
      </c>
      <c r="HUT96" s="592" t="s">
        <v>623</v>
      </c>
      <c r="HUU96" s="592" t="s">
        <v>623</v>
      </c>
      <c r="HUV96" s="592" t="s">
        <v>623</v>
      </c>
      <c r="HUW96" s="592" t="s">
        <v>623</v>
      </c>
      <c r="HUX96" s="592" t="s">
        <v>623</v>
      </c>
      <c r="HUY96" s="592" t="s">
        <v>623</v>
      </c>
      <c r="HUZ96" s="592" t="s">
        <v>623</v>
      </c>
      <c r="HVA96" s="592" t="s">
        <v>623</v>
      </c>
      <c r="HVB96" s="592" t="s">
        <v>623</v>
      </c>
      <c r="HVC96" s="592" t="s">
        <v>623</v>
      </c>
      <c r="HVD96" s="592" t="s">
        <v>623</v>
      </c>
      <c r="HVE96" s="592" t="s">
        <v>623</v>
      </c>
      <c r="HVF96" s="592" t="s">
        <v>623</v>
      </c>
      <c r="HVG96" s="592" t="s">
        <v>623</v>
      </c>
      <c r="HVH96" s="592" t="s">
        <v>623</v>
      </c>
      <c r="HVI96" s="592" t="s">
        <v>623</v>
      </c>
      <c r="HVJ96" s="592" t="s">
        <v>623</v>
      </c>
      <c r="HVK96" s="592" t="s">
        <v>623</v>
      </c>
      <c r="HVL96" s="592" t="s">
        <v>623</v>
      </c>
      <c r="HVM96" s="592" t="s">
        <v>623</v>
      </c>
      <c r="HVN96" s="592" t="s">
        <v>623</v>
      </c>
      <c r="HVO96" s="592" t="s">
        <v>623</v>
      </c>
      <c r="HVP96" s="592" t="s">
        <v>623</v>
      </c>
      <c r="HVQ96" s="592" t="s">
        <v>623</v>
      </c>
      <c r="HVR96" s="592" t="s">
        <v>623</v>
      </c>
      <c r="HVS96" s="592" t="s">
        <v>623</v>
      </c>
      <c r="HVT96" s="592" t="s">
        <v>623</v>
      </c>
      <c r="HVU96" s="592" t="s">
        <v>623</v>
      </c>
      <c r="HVV96" s="592" t="s">
        <v>623</v>
      </c>
      <c r="HVW96" s="592" t="s">
        <v>623</v>
      </c>
      <c r="HVX96" s="592" t="s">
        <v>623</v>
      </c>
      <c r="HVY96" s="592" t="s">
        <v>623</v>
      </c>
      <c r="HVZ96" s="592" t="s">
        <v>623</v>
      </c>
      <c r="HWA96" s="592" t="s">
        <v>623</v>
      </c>
      <c r="HWB96" s="592" t="s">
        <v>623</v>
      </c>
      <c r="HWC96" s="592" t="s">
        <v>623</v>
      </c>
      <c r="HWD96" s="592" t="s">
        <v>623</v>
      </c>
      <c r="HWE96" s="592" t="s">
        <v>623</v>
      </c>
      <c r="HWF96" s="592" t="s">
        <v>623</v>
      </c>
      <c r="HWG96" s="592" t="s">
        <v>623</v>
      </c>
      <c r="HWH96" s="592" t="s">
        <v>623</v>
      </c>
      <c r="HWI96" s="592" t="s">
        <v>623</v>
      </c>
      <c r="HWJ96" s="592" t="s">
        <v>623</v>
      </c>
      <c r="HWK96" s="592" t="s">
        <v>623</v>
      </c>
      <c r="HWL96" s="592" t="s">
        <v>623</v>
      </c>
      <c r="HWM96" s="592" t="s">
        <v>623</v>
      </c>
      <c r="HWN96" s="592" t="s">
        <v>623</v>
      </c>
      <c r="HWO96" s="592" t="s">
        <v>623</v>
      </c>
      <c r="HWP96" s="592" t="s">
        <v>623</v>
      </c>
      <c r="HWQ96" s="592" t="s">
        <v>623</v>
      </c>
      <c r="HWR96" s="592" t="s">
        <v>623</v>
      </c>
      <c r="HWS96" s="592" t="s">
        <v>623</v>
      </c>
      <c r="HWT96" s="592" t="s">
        <v>623</v>
      </c>
      <c r="HWU96" s="592" t="s">
        <v>623</v>
      </c>
      <c r="HWV96" s="592" t="s">
        <v>623</v>
      </c>
      <c r="HWW96" s="592" t="s">
        <v>623</v>
      </c>
      <c r="HWX96" s="592" t="s">
        <v>623</v>
      </c>
      <c r="HWY96" s="592" t="s">
        <v>623</v>
      </c>
      <c r="HWZ96" s="592" t="s">
        <v>623</v>
      </c>
      <c r="HXA96" s="592" t="s">
        <v>623</v>
      </c>
      <c r="HXB96" s="592" t="s">
        <v>623</v>
      </c>
      <c r="HXC96" s="592" t="s">
        <v>623</v>
      </c>
      <c r="HXD96" s="592" t="s">
        <v>623</v>
      </c>
      <c r="HXE96" s="592" t="s">
        <v>623</v>
      </c>
      <c r="HXF96" s="592" t="s">
        <v>623</v>
      </c>
      <c r="HXG96" s="592" t="s">
        <v>623</v>
      </c>
      <c r="HXH96" s="592" t="s">
        <v>623</v>
      </c>
      <c r="HXI96" s="592" t="s">
        <v>623</v>
      </c>
      <c r="HXJ96" s="592" t="s">
        <v>623</v>
      </c>
      <c r="HXK96" s="592" t="s">
        <v>623</v>
      </c>
      <c r="HXL96" s="592" t="s">
        <v>623</v>
      </c>
      <c r="HXM96" s="592" t="s">
        <v>623</v>
      </c>
      <c r="HXN96" s="592" t="s">
        <v>623</v>
      </c>
      <c r="HXO96" s="592" t="s">
        <v>623</v>
      </c>
      <c r="HXP96" s="592" t="s">
        <v>623</v>
      </c>
      <c r="HXQ96" s="592" t="s">
        <v>623</v>
      </c>
      <c r="HXR96" s="592" t="s">
        <v>623</v>
      </c>
      <c r="HXS96" s="592" t="s">
        <v>623</v>
      </c>
      <c r="HXT96" s="592" t="s">
        <v>623</v>
      </c>
      <c r="HXU96" s="592" t="s">
        <v>623</v>
      </c>
      <c r="HXV96" s="592" t="s">
        <v>623</v>
      </c>
      <c r="HXW96" s="592" t="s">
        <v>623</v>
      </c>
      <c r="HXX96" s="592" t="s">
        <v>623</v>
      </c>
      <c r="HXY96" s="592" t="s">
        <v>623</v>
      </c>
      <c r="HXZ96" s="592" t="s">
        <v>623</v>
      </c>
      <c r="HYA96" s="592" t="s">
        <v>623</v>
      </c>
      <c r="HYB96" s="592" t="s">
        <v>623</v>
      </c>
      <c r="HYC96" s="592" t="s">
        <v>623</v>
      </c>
      <c r="HYD96" s="592" t="s">
        <v>623</v>
      </c>
      <c r="HYE96" s="592" t="s">
        <v>623</v>
      </c>
      <c r="HYF96" s="592" t="s">
        <v>623</v>
      </c>
      <c r="HYG96" s="592" t="s">
        <v>623</v>
      </c>
      <c r="HYH96" s="592" t="s">
        <v>623</v>
      </c>
      <c r="HYI96" s="592" t="s">
        <v>623</v>
      </c>
      <c r="HYJ96" s="592" t="s">
        <v>623</v>
      </c>
      <c r="HYK96" s="592" t="s">
        <v>623</v>
      </c>
      <c r="HYL96" s="592" t="s">
        <v>623</v>
      </c>
      <c r="HYM96" s="592" t="s">
        <v>623</v>
      </c>
      <c r="HYN96" s="592" t="s">
        <v>623</v>
      </c>
      <c r="HYO96" s="592" t="s">
        <v>623</v>
      </c>
      <c r="HYP96" s="592" t="s">
        <v>623</v>
      </c>
      <c r="HYQ96" s="592" t="s">
        <v>623</v>
      </c>
      <c r="HYR96" s="592" t="s">
        <v>623</v>
      </c>
      <c r="HYS96" s="592" t="s">
        <v>623</v>
      </c>
      <c r="HYT96" s="592" t="s">
        <v>623</v>
      </c>
      <c r="HYU96" s="592" t="s">
        <v>623</v>
      </c>
      <c r="HYV96" s="592" t="s">
        <v>623</v>
      </c>
      <c r="HYW96" s="592" t="s">
        <v>623</v>
      </c>
      <c r="HYX96" s="592" t="s">
        <v>623</v>
      </c>
      <c r="HYY96" s="592" t="s">
        <v>623</v>
      </c>
      <c r="HYZ96" s="592" t="s">
        <v>623</v>
      </c>
      <c r="HZA96" s="592" t="s">
        <v>623</v>
      </c>
      <c r="HZB96" s="592" t="s">
        <v>623</v>
      </c>
      <c r="HZC96" s="592" t="s">
        <v>623</v>
      </c>
      <c r="HZD96" s="592" t="s">
        <v>623</v>
      </c>
      <c r="HZE96" s="592" t="s">
        <v>623</v>
      </c>
      <c r="HZF96" s="592" t="s">
        <v>623</v>
      </c>
      <c r="HZG96" s="592" t="s">
        <v>623</v>
      </c>
      <c r="HZH96" s="592" t="s">
        <v>623</v>
      </c>
      <c r="HZI96" s="592" t="s">
        <v>623</v>
      </c>
      <c r="HZJ96" s="592" t="s">
        <v>623</v>
      </c>
      <c r="HZK96" s="592" t="s">
        <v>623</v>
      </c>
      <c r="HZL96" s="592" t="s">
        <v>623</v>
      </c>
      <c r="HZM96" s="592" t="s">
        <v>623</v>
      </c>
      <c r="HZN96" s="592" t="s">
        <v>623</v>
      </c>
      <c r="HZO96" s="592" t="s">
        <v>623</v>
      </c>
      <c r="HZP96" s="592" t="s">
        <v>623</v>
      </c>
      <c r="HZQ96" s="592" t="s">
        <v>623</v>
      </c>
      <c r="HZR96" s="592" t="s">
        <v>623</v>
      </c>
      <c r="HZS96" s="592" t="s">
        <v>623</v>
      </c>
      <c r="HZT96" s="592" t="s">
        <v>623</v>
      </c>
      <c r="HZU96" s="592" t="s">
        <v>623</v>
      </c>
      <c r="HZV96" s="592" t="s">
        <v>623</v>
      </c>
      <c r="HZW96" s="592" t="s">
        <v>623</v>
      </c>
      <c r="HZX96" s="592" t="s">
        <v>623</v>
      </c>
      <c r="HZY96" s="592" t="s">
        <v>623</v>
      </c>
      <c r="HZZ96" s="592" t="s">
        <v>623</v>
      </c>
      <c r="IAA96" s="592" t="s">
        <v>623</v>
      </c>
      <c r="IAB96" s="592" t="s">
        <v>623</v>
      </c>
      <c r="IAC96" s="592" t="s">
        <v>623</v>
      </c>
      <c r="IAD96" s="592" t="s">
        <v>623</v>
      </c>
      <c r="IAE96" s="592" t="s">
        <v>623</v>
      </c>
      <c r="IAF96" s="592" t="s">
        <v>623</v>
      </c>
      <c r="IAG96" s="592" t="s">
        <v>623</v>
      </c>
      <c r="IAH96" s="592" t="s">
        <v>623</v>
      </c>
      <c r="IAI96" s="592" t="s">
        <v>623</v>
      </c>
      <c r="IAJ96" s="592" t="s">
        <v>623</v>
      </c>
      <c r="IAK96" s="592" t="s">
        <v>623</v>
      </c>
      <c r="IAL96" s="592" t="s">
        <v>623</v>
      </c>
      <c r="IAM96" s="592" t="s">
        <v>623</v>
      </c>
      <c r="IAN96" s="592" t="s">
        <v>623</v>
      </c>
      <c r="IAO96" s="592" t="s">
        <v>623</v>
      </c>
      <c r="IAP96" s="592" t="s">
        <v>623</v>
      </c>
      <c r="IAQ96" s="592" t="s">
        <v>623</v>
      </c>
      <c r="IAR96" s="592" t="s">
        <v>623</v>
      </c>
      <c r="IAS96" s="592" t="s">
        <v>623</v>
      </c>
      <c r="IAT96" s="592" t="s">
        <v>623</v>
      </c>
      <c r="IAU96" s="592" t="s">
        <v>623</v>
      </c>
      <c r="IAV96" s="592" t="s">
        <v>623</v>
      </c>
      <c r="IAW96" s="592" t="s">
        <v>623</v>
      </c>
      <c r="IAX96" s="592" t="s">
        <v>623</v>
      </c>
      <c r="IAY96" s="592" t="s">
        <v>623</v>
      </c>
      <c r="IAZ96" s="592" t="s">
        <v>623</v>
      </c>
      <c r="IBA96" s="592" t="s">
        <v>623</v>
      </c>
      <c r="IBB96" s="592" t="s">
        <v>623</v>
      </c>
      <c r="IBC96" s="592" t="s">
        <v>623</v>
      </c>
      <c r="IBD96" s="592" t="s">
        <v>623</v>
      </c>
      <c r="IBE96" s="592" t="s">
        <v>623</v>
      </c>
      <c r="IBF96" s="592" t="s">
        <v>623</v>
      </c>
      <c r="IBG96" s="592" t="s">
        <v>623</v>
      </c>
      <c r="IBH96" s="592" t="s">
        <v>623</v>
      </c>
      <c r="IBI96" s="592" t="s">
        <v>623</v>
      </c>
      <c r="IBJ96" s="592" t="s">
        <v>623</v>
      </c>
      <c r="IBK96" s="592" t="s">
        <v>623</v>
      </c>
      <c r="IBL96" s="592" t="s">
        <v>623</v>
      </c>
      <c r="IBM96" s="592" t="s">
        <v>623</v>
      </c>
      <c r="IBN96" s="592" t="s">
        <v>623</v>
      </c>
      <c r="IBO96" s="592" t="s">
        <v>623</v>
      </c>
      <c r="IBP96" s="592" t="s">
        <v>623</v>
      </c>
      <c r="IBQ96" s="592" t="s">
        <v>623</v>
      </c>
      <c r="IBR96" s="592" t="s">
        <v>623</v>
      </c>
      <c r="IBS96" s="592" t="s">
        <v>623</v>
      </c>
      <c r="IBT96" s="592" t="s">
        <v>623</v>
      </c>
      <c r="IBU96" s="592" t="s">
        <v>623</v>
      </c>
      <c r="IBV96" s="592" t="s">
        <v>623</v>
      </c>
      <c r="IBW96" s="592" t="s">
        <v>623</v>
      </c>
      <c r="IBX96" s="592" t="s">
        <v>623</v>
      </c>
      <c r="IBY96" s="592" t="s">
        <v>623</v>
      </c>
      <c r="IBZ96" s="592" t="s">
        <v>623</v>
      </c>
      <c r="ICA96" s="592" t="s">
        <v>623</v>
      </c>
      <c r="ICB96" s="592" t="s">
        <v>623</v>
      </c>
      <c r="ICC96" s="592" t="s">
        <v>623</v>
      </c>
      <c r="ICD96" s="592" t="s">
        <v>623</v>
      </c>
      <c r="ICE96" s="592" t="s">
        <v>623</v>
      </c>
      <c r="ICF96" s="592" t="s">
        <v>623</v>
      </c>
      <c r="ICG96" s="592" t="s">
        <v>623</v>
      </c>
      <c r="ICH96" s="592" t="s">
        <v>623</v>
      </c>
      <c r="ICI96" s="592" t="s">
        <v>623</v>
      </c>
      <c r="ICJ96" s="592" t="s">
        <v>623</v>
      </c>
      <c r="ICK96" s="592" t="s">
        <v>623</v>
      </c>
      <c r="ICL96" s="592" t="s">
        <v>623</v>
      </c>
      <c r="ICM96" s="592" t="s">
        <v>623</v>
      </c>
      <c r="ICN96" s="592" t="s">
        <v>623</v>
      </c>
      <c r="ICO96" s="592" t="s">
        <v>623</v>
      </c>
      <c r="ICP96" s="592" t="s">
        <v>623</v>
      </c>
      <c r="ICQ96" s="592" t="s">
        <v>623</v>
      </c>
      <c r="ICR96" s="592" t="s">
        <v>623</v>
      </c>
      <c r="ICS96" s="592" t="s">
        <v>623</v>
      </c>
      <c r="ICT96" s="592" t="s">
        <v>623</v>
      </c>
      <c r="ICU96" s="592" t="s">
        <v>623</v>
      </c>
      <c r="ICV96" s="592" t="s">
        <v>623</v>
      </c>
      <c r="ICW96" s="592" t="s">
        <v>623</v>
      </c>
      <c r="ICX96" s="592" t="s">
        <v>623</v>
      </c>
      <c r="ICY96" s="592" t="s">
        <v>623</v>
      </c>
      <c r="ICZ96" s="592" t="s">
        <v>623</v>
      </c>
      <c r="IDA96" s="592" t="s">
        <v>623</v>
      </c>
      <c r="IDB96" s="592" t="s">
        <v>623</v>
      </c>
      <c r="IDC96" s="592" t="s">
        <v>623</v>
      </c>
      <c r="IDD96" s="592" t="s">
        <v>623</v>
      </c>
      <c r="IDE96" s="592" t="s">
        <v>623</v>
      </c>
      <c r="IDF96" s="592" t="s">
        <v>623</v>
      </c>
      <c r="IDG96" s="592" t="s">
        <v>623</v>
      </c>
      <c r="IDH96" s="592" t="s">
        <v>623</v>
      </c>
      <c r="IDI96" s="592" t="s">
        <v>623</v>
      </c>
      <c r="IDJ96" s="592" t="s">
        <v>623</v>
      </c>
      <c r="IDK96" s="592" t="s">
        <v>623</v>
      </c>
      <c r="IDL96" s="592" t="s">
        <v>623</v>
      </c>
      <c r="IDM96" s="592" t="s">
        <v>623</v>
      </c>
      <c r="IDN96" s="592" t="s">
        <v>623</v>
      </c>
      <c r="IDO96" s="592" t="s">
        <v>623</v>
      </c>
      <c r="IDP96" s="592" t="s">
        <v>623</v>
      </c>
      <c r="IDQ96" s="592" t="s">
        <v>623</v>
      </c>
      <c r="IDR96" s="592" t="s">
        <v>623</v>
      </c>
      <c r="IDS96" s="592" t="s">
        <v>623</v>
      </c>
      <c r="IDT96" s="592" t="s">
        <v>623</v>
      </c>
      <c r="IDU96" s="592" t="s">
        <v>623</v>
      </c>
      <c r="IDV96" s="592" t="s">
        <v>623</v>
      </c>
      <c r="IDW96" s="592" t="s">
        <v>623</v>
      </c>
      <c r="IDX96" s="592" t="s">
        <v>623</v>
      </c>
      <c r="IDY96" s="592" t="s">
        <v>623</v>
      </c>
      <c r="IDZ96" s="592" t="s">
        <v>623</v>
      </c>
      <c r="IEA96" s="592" t="s">
        <v>623</v>
      </c>
      <c r="IEB96" s="592" t="s">
        <v>623</v>
      </c>
      <c r="IEC96" s="592" t="s">
        <v>623</v>
      </c>
      <c r="IED96" s="592" t="s">
        <v>623</v>
      </c>
      <c r="IEE96" s="592" t="s">
        <v>623</v>
      </c>
      <c r="IEF96" s="592" t="s">
        <v>623</v>
      </c>
      <c r="IEG96" s="592" t="s">
        <v>623</v>
      </c>
      <c r="IEH96" s="592" t="s">
        <v>623</v>
      </c>
      <c r="IEI96" s="592" t="s">
        <v>623</v>
      </c>
      <c r="IEJ96" s="592" t="s">
        <v>623</v>
      </c>
      <c r="IEK96" s="592" t="s">
        <v>623</v>
      </c>
      <c r="IEL96" s="592" t="s">
        <v>623</v>
      </c>
      <c r="IEM96" s="592" t="s">
        <v>623</v>
      </c>
      <c r="IEN96" s="592" t="s">
        <v>623</v>
      </c>
      <c r="IEO96" s="592" t="s">
        <v>623</v>
      </c>
      <c r="IEP96" s="592" t="s">
        <v>623</v>
      </c>
      <c r="IEQ96" s="592" t="s">
        <v>623</v>
      </c>
      <c r="IER96" s="592" t="s">
        <v>623</v>
      </c>
      <c r="IES96" s="592" t="s">
        <v>623</v>
      </c>
      <c r="IET96" s="592" t="s">
        <v>623</v>
      </c>
      <c r="IEU96" s="592" t="s">
        <v>623</v>
      </c>
      <c r="IEV96" s="592" t="s">
        <v>623</v>
      </c>
      <c r="IEW96" s="592" t="s">
        <v>623</v>
      </c>
      <c r="IEX96" s="592" t="s">
        <v>623</v>
      </c>
      <c r="IEY96" s="592" t="s">
        <v>623</v>
      </c>
      <c r="IEZ96" s="592" t="s">
        <v>623</v>
      </c>
      <c r="IFA96" s="592" t="s">
        <v>623</v>
      </c>
      <c r="IFB96" s="592" t="s">
        <v>623</v>
      </c>
      <c r="IFC96" s="592" t="s">
        <v>623</v>
      </c>
      <c r="IFD96" s="592" t="s">
        <v>623</v>
      </c>
      <c r="IFE96" s="592" t="s">
        <v>623</v>
      </c>
      <c r="IFF96" s="592" t="s">
        <v>623</v>
      </c>
      <c r="IFG96" s="592" t="s">
        <v>623</v>
      </c>
      <c r="IFH96" s="592" t="s">
        <v>623</v>
      </c>
      <c r="IFI96" s="592" t="s">
        <v>623</v>
      </c>
      <c r="IFJ96" s="592" t="s">
        <v>623</v>
      </c>
      <c r="IFK96" s="592" t="s">
        <v>623</v>
      </c>
      <c r="IFL96" s="592" t="s">
        <v>623</v>
      </c>
      <c r="IFM96" s="592" t="s">
        <v>623</v>
      </c>
      <c r="IFN96" s="592" t="s">
        <v>623</v>
      </c>
      <c r="IFO96" s="592" t="s">
        <v>623</v>
      </c>
      <c r="IFP96" s="592" t="s">
        <v>623</v>
      </c>
      <c r="IFQ96" s="592" t="s">
        <v>623</v>
      </c>
      <c r="IFR96" s="592" t="s">
        <v>623</v>
      </c>
      <c r="IFS96" s="592" t="s">
        <v>623</v>
      </c>
      <c r="IFT96" s="592" t="s">
        <v>623</v>
      </c>
      <c r="IFU96" s="592" t="s">
        <v>623</v>
      </c>
      <c r="IFV96" s="592" t="s">
        <v>623</v>
      </c>
      <c r="IFW96" s="592" t="s">
        <v>623</v>
      </c>
      <c r="IFX96" s="592" t="s">
        <v>623</v>
      </c>
      <c r="IFY96" s="592" t="s">
        <v>623</v>
      </c>
      <c r="IFZ96" s="592" t="s">
        <v>623</v>
      </c>
      <c r="IGA96" s="592" t="s">
        <v>623</v>
      </c>
      <c r="IGB96" s="592" t="s">
        <v>623</v>
      </c>
      <c r="IGC96" s="592" t="s">
        <v>623</v>
      </c>
      <c r="IGD96" s="592" t="s">
        <v>623</v>
      </c>
      <c r="IGE96" s="592" t="s">
        <v>623</v>
      </c>
      <c r="IGF96" s="592" t="s">
        <v>623</v>
      </c>
      <c r="IGG96" s="592" t="s">
        <v>623</v>
      </c>
      <c r="IGH96" s="592" t="s">
        <v>623</v>
      </c>
      <c r="IGI96" s="592" t="s">
        <v>623</v>
      </c>
      <c r="IGJ96" s="592" t="s">
        <v>623</v>
      </c>
      <c r="IGK96" s="592" t="s">
        <v>623</v>
      </c>
      <c r="IGL96" s="592" t="s">
        <v>623</v>
      </c>
      <c r="IGM96" s="592" t="s">
        <v>623</v>
      </c>
      <c r="IGN96" s="592" t="s">
        <v>623</v>
      </c>
      <c r="IGO96" s="592" t="s">
        <v>623</v>
      </c>
      <c r="IGP96" s="592" t="s">
        <v>623</v>
      </c>
      <c r="IGQ96" s="592" t="s">
        <v>623</v>
      </c>
      <c r="IGR96" s="592" t="s">
        <v>623</v>
      </c>
      <c r="IGS96" s="592" t="s">
        <v>623</v>
      </c>
      <c r="IGT96" s="592" t="s">
        <v>623</v>
      </c>
      <c r="IGU96" s="592" t="s">
        <v>623</v>
      </c>
      <c r="IGV96" s="592" t="s">
        <v>623</v>
      </c>
      <c r="IGW96" s="592" t="s">
        <v>623</v>
      </c>
      <c r="IGX96" s="592" t="s">
        <v>623</v>
      </c>
      <c r="IGY96" s="592" t="s">
        <v>623</v>
      </c>
      <c r="IGZ96" s="592" t="s">
        <v>623</v>
      </c>
      <c r="IHA96" s="592" t="s">
        <v>623</v>
      </c>
      <c r="IHB96" s="592" t="s">
        <v>623</v>
      </c>
      <c r="IHC96" s="592" t="s">
        <v>623</v>
      </c>
      <c r="IHD96" s="592" t="s">
        <v>623</v>
      </c>
      <c r="IHE96" s="592" t="s">
        <v>623</v>
      </c>
      <c r="IHF96" s="592" t="s">
        <v>623</v>
      </c>
      <c r="IHG96" s="592" t="s">
        <v>623</v>
      </c>
      <c r="IHH96" s="592" t="s">
        <v>623</v>
      </c>
      <c r="IHI96" s="592" t="s">
        <v>623</v>
      </c>
      <c r="IHJ96" s="592" t="s">
        <v>623</v>
      </c>
      <c r="IHK96" s="592" t="s">
        <v>623</v>
      </c>
      <c r="IHL96" s="592" t="s">
        <v>623</v>
      </c>
      <c r="IHM96" s="592" t="s">
        <v>623</v>
      </c>
      <c r="IHN96" s="592" t="s">
        <v>623</v>
      </c>
      <c r="IHO96" s="592" t="s">
        <v>623</v>
      </c>
      <c r="IHP96" s="592" t="s">
        <v>623</v>
      </c>
      <c r="IHQ96" s="592" t="s">
        <v>623</v>
      </c>
      <c r="IHR96" s="592" t="s">
        <v>623</v>
      </c>
      <c r="IHS96" s="592" t="s">
        <v>623</v>
      </c>
      <c r="IHT96" s="592" t="s">
        <v>623</v>
      </c>
      <c r="IHU96" s="592" t="s">
        <v>623</v>
      </c>
      <c r="IHV96" s="592" t="s">
        <v>623</v>
      </c>
      <c r="IHW96" s="592" t="s">
        <v>623</v>
      </c>
      <c r="IHX96" s="592" t="s">
        <v>623</v>
      </c>
      <c r="IHY96" s="592" t="s">
        <v>623</v>
      </c>
      <c r="IHZ96" s="592" t="s">
        <v>623</v>
      </c>
      <c r="IIA96" s="592" t="s">
        <v>623</v>
      </c>
      <c r="IIB96" s="592" t="s">
        <v>623</v>
      </c>
      <c r="IIC96" s="592" t="s">
        <v>623</v>
      </c>
      <c r="IID96" s="592" t="s">
        <v>623</v>
      </c>
      <c r="IIE96" s="592" t="s">
        <v>623</v>
      </c>
      <c r="IIF96" s="592" t="s">
        <v>623</v>
      </c>
      <c r="IIG96" s="592" t="s">
        <v>623</v>
      </c>
      <c r="IIH96" s="592" t="s">
        <v>623</v>
      </c>
      <c r="III96" s="592" t="s">
        <v>623</v>
      </c>
      <c r="IIJ96" s="592" t="s">
        <v>623</v>
      </c>
      <c r="IIK96" s="592" t="s">
        <v>623</v>
      </c>
      <c r="IIL96" s="592" t="s">
        <v>623</v>
      </c>
      <c r="IIM96" s="592" t="s">
        <v>623</v>
      </c>
      <c r="IIN96" s="592" t="s">
        <v>623</v>
      </c>
      <c r="IIO96" s="592" t="s">
        <v>623</v>
      </c>
      <c r="IIP96" s="592" t="s">
        <v>623</v>
      </c>
      <c r="IIQ96" s="592" t="s">
        <v>623</v>
      </c>
      <c r="IIR96" s="592" t="s">
        <v>623</v>
      </c>
      <c r="IIS96" s="592" t="s">
        <v>623</v>
      </c>
      <c r="IIT96" s="592" t="s">
        <v>623</v>
      </c>
      <c r="IIU96" s="592" t="s">
        <v>623</v>
      </c>
      <c r="IIV96" s="592" t="s">
        <v>623</v>
      </c>
      <c r="IIW96" s="592" t="s">
        <v>623</v>
      </c>
      <c r="IIX96" s="592" t="s">
        <v>623</v>
      </c>
      <c r="IIY96" s="592" t="s">
        <v>623</v>
      </c>
      <c r="IIZ96" s="592" t="s">
        <v>623</v>
      </c>
      <c r="IJA96" s="592" t="s">
        <v>623</v>
      </c>
      <c r="IJB96" s="592" t="s">
        <v>623</v>
      </c>
      <c r="IJC96" s="592" t="s">
        <v>623</v>
      </c>
      <c r="IJD96" s="592" t="s">
        <v>623</v>
      </c>
      <c r="IJE96" s="592" t="s">
        <v>623</v>
      </c>
      <c r="IJF96" s="592" t="s">
        <v>623</v>
      </c>
      <c r="IJG96" s="592" t="s">
        <v>623</v>
      </c>
      <c r="IJH96" s="592" t="s">
        <v>623</v>
      </c>
      <c r="IJI96" s="592" t="s">
        <v>623</v>
      </c>
      <c r="IJJ96" s="592" t="s">
        <v>623</v>
      </c>
      <c r="IJK96" s="592" t="s">
        <v>623</v>
      </c>
      <c r="IJL96" s="592" t="s">
        <v>623</v>
      </c>
      <c r="IJM96" s="592" t="s">
        <v>623</v>
      </c>
      <c r="IJN96" s="592" t="s">
        <v>623</v>
      </c>
      <c r="IJO96" s="592" t="s">
        <v>623</v>
      </c>
      <c r="IJP96" s="592" t="s">
        <v>623</v>
      </c>
      <c r="IJQ96" s="592" t="s">
        <v>623</v>
      </c>
      <c r="IJR96" s="592" t="s">
        <v>623</v>
      </c>
      <c r="IJS96" s="592" t="s">
        <v>623</v>
      </c>
      <c r="IJT96" s="592" t="s">
        <v>623</v>
      </c>
      <c r="IJU96" s="592" t="s">
        <v>623</v>
      </c>
      <c r="IJV96" s="592" t="s">
        <v>623</v>
      </c>
      <c r="IJW96" s="592" t="s">
        <v>623</v>
      </c>
      <c r="IJX96" s="592" t="s">
        <v>623</v>
      </c>
      <c r="IJY96" s="592" t="s">
        <v>623</v>
      </c>
      <c r="IJZ96" s="592" t="s">
        <v>623</v>
      </c>
      <c r="IKA96" s="592" t="s">
        <v>623</v>
      </c>
      <c r="IKB96" s="592" t="s">
        <v>623</v>
      </c>
      <c r="IKC96" s="592" t="s">
        <v>623</v>
      </c>
      <c r="IKD96" s="592" t="s">
        <v>623</v>
      </c>
      <c r="IKE96" s="592" t="s">
        <v>623</v>
      </c>
      <c r="IKF96" s="592" t="s">
        <v>623</v>
      </c>
      <c r="IKG96" s="592" t="s">
        <v>623</v>
      </c>
      <c r="IKH96" s="592" t="s">
        <v>623</v>
      </c>
      <c r="IKI96" s="592" t="s">
        <v>623</v>
      </c>
      <c r="IKJ96" s="592" t="s">
        <v>623</v>
      </c>
      <c r="IKK96" s="592" t="s">
        <v>623</v>
      </c>
      <c r="IKL96" s="592" t="s">
        <v>623</v>
      </c>
      <c r="IKM96" s="592" t="s">
        <v>623</v>
      </c>
      <c r="IKN96" s="592" t="s">
        <v>623</v>
      </c>
      <c r="IKO96" s="592" t="s">
        <v>623</v>
      </c>
      <c r="IKP96" s="592" t="s">
        <v>623</v>
      </c>
      <c r="IKQ96" s="592" t="s">
        <v>623</v>
      </c>
      <c r="IKR96" s="592" t="s">
        <v>623</v>
      </c>
      <c r="IKS96" s="592" t="s">
        <v>623</v>
      </c>
      <c r="IKT96" s="592" t="s">
        <v>623</v>
      </c>
      <c r="IKU96" s="592" t="s">
        <v>623</v>
      </c>
      <c r="IKV96" s="592" t="s">
        <v>623</v>
      </c>
      <c r="IKW96" s="592" t="s">
        <v>623</v>
      </c>
      <c r="IKX96" s="592" t="s">
        <v>623</v>
      </c>
      <c r="IKY96" s="592" t="s">
        <v>623</v>
      </c>
      <c r="IKZ96" s="592" t="s">
        <v>623</v>
      </c>
      <c r="ILA96" s="592" t="s">
        <v>623</v>
      </c>
      <c r="ILB96" s="592" t="s">
        <v>623</v>
      </c>
      <c r="ILC96" s="592" t="s">
        <v>623</v>
      </c>
      <c r="ILD96" s="592" t="s">
        <v>623</v>
      </c>
      <c r="ILE96" s="592" t="s">
        <v>623</v>
      </c>
      <c r="ILF96" s="592" t="s">
        <v>623</v>
      </c>
      <c r="ILG96" s="592" t="s">
        <v>623</v>
      </c>
      <c r="ILH96" s="592" t="s">
        <v>623</v>
      </c>
      <c r="ILI96" s="592" t="s">
        <v>623</v>
      </c>
      <c r="ILJ96" s="592" t="s">
        <v>623</v>
      </c>
      <c r="ILK96" s="592" t="s">
        <v>623</v>
      </c>
      <c r="ILL96" s="592" t="s">
        <v>623</v>
      </c>
      <c r="ILM96" s="592" t="s">
        <v>623</v>
      </c>
      <c r="ILN96" s="592" t="s">
        <v>623</v>
      </c>
      <c r="ILO96" s="592" t="s">
        <v>623</v>
      </c>
      <c r="ILP96" s="592" t="s">
        <v>623</v>
      </c>
      <c r="ILQ96" s="592" t="s">
        <v>623</v>
      </c>
      <c r="ILR96" s="592" t="s">
        <v>623</v>
      </c>
      <c r="ILS96" s="592" t="s">
        <v>623</v>
      </c>
      <c r="ILT96" s="592" t="s">
        <v>623</v>
      </c>
      <c r="ILU96" s="592" t="s">
        <v>623</v>
      </c>
      <c r="ILV96" s="592" t="s">
        <v>623</v>
      </c>
      <c r="ILW96" s="592" t="s">
        <v>623</v>
      </c>
      <c r="ILX96" s="592" t="s">
        <v>623</v>
      </c>
      <c r="ILY96" s="592" t="s">
        <v>623</v>
      </c>
      <c r="ILZ96" s="592" t="s">
        <v>623</v>
      </c>
      <c r="IMA96" s="592" t="s">
        <v>623</v>
      </c>
      <c r="IMB96" s="592" t="s">
        <v>623</v>
      </c>
      <c r="IMC96" s="592" t="s">
        <v>623</v>
      </c>
      <c r="IMD96" s="592" t="s">
        <v>623</v>
      </c>
      <c r="IME96" s="592" t="s">
        <v>623</v>
      </c>
      <c r="IMF96" s="592" t="s">
        <v>623</v>
      </c>
      <c r="IMG96" s="592" t="s">
        <v>623</v>
      </c>
      <c r="IMH96" s="592" t="s">
        <v>623</v>
      </c>
      <c r="IMI96" s="592" t="s">
        <v>623</v>
      </c>
      <c r="IMJ96" s="592" t="s">
        <v>623</v>
      </c>
      <c r="IMK96" s="592" t="s">
        <v>623</v>
      </c>
      <c r="IML96" s="592" t="s">
        <v>623</v>
      </c>
      <c r="IMM96" s="592" t="s">
        <v>623</v>
      </c>
      <c r="IMN96" s="592" t="s">
        <v>623</v>
      </c>
      <c r="IMO96" s="592" t="s">
        <v>623</v>
      </c>
      <c r="IMP96" s="592" t="s">
        <v>623</v>
      </c>
      <c r="IMQ96" s="592" t="s">
        <v>623</v>
      </c>
      <c r="IMR96" s="592" t="s">
        <v>623</v>
      </c>
      <c r="IMS96" s="592" t="s">
        <v>623</v>
      </c>
      <c r="IMT96" s="592" t="s">
        <v>623</v>
      </c>
      <c r="IMU96" s="592" t="s">
        <v>623</v>
      </c>
      <c r="IMV96" s="592" t="s">
        <v>623</v>
      </c>
      <c r="IMW96" s="592" t="s">
        <v>623</v>
      </c>
      <c r="IMX96" s="592" t="s">
        <v>623</v>
      </c>
      <c r="IMY96" s="592" t="s">
        <v>623</v>
      </c>
      <c r="IMZ96" s="592" t="s">
        <v>623</v>
      </c>
      <c r="INA96" s="592" t="s">
        <v>623</v>
      </c>
      <c r="INB96" s="592" t="s">
        <v>623</v>
      </c>
      <c r="INC96" s="592" t="s">
        <v>623</v>
      </c>
      <c r="IND96" s="592" t="s">
        <v>623</v>
      </c>
      <c r="INE96" s="592" t="s">
        <v>623</v>
      </c>
      <c r="INF96" s="592" t="s">
        <v>623</v>
      </c>
      <c r="ING96" s="592" t="s">
        <v>623</v>
      </c>
      <c r="INH96" s="592" t="s">
        <v>623</v>
      </c>
      <c r="INI96" s="592" t="s">
        <v>623</v>
      </c>
      <c r="INJ96" s="592" t="s">
        <v>623</v>
      </c>
      <c r="INK96" s="592" t="s">
        <v>623</v>
      </c>
      <c r="INL96" s="592" t="s">
        <v>623</v>
      </c>
      <c r="INM96" s="592" t="s">
        <v>623</v>
      </c>
      <c r="INN96" s="592" t="s">
        <v>623</v>
      </c>
      <c r="INO96" s="592" t="s">
        <v>623</v>
      </c>
      <c r="INP96" s="592" t="s">
        <v>623</v>
      </c>
      <c r="INQ96" s="592" t="s">
        <v>623</v>
      </c>
      <c r="INR96" s="592" t="s">
        <v>623</v>
      </c>
      <c r="INS96" s="592" t="s">
        <v>623</v>
      </c>
      <c r="INT96" s="592" t="s">
        <v>623</v>
      </c>
      <c r="INU96" s="592" t="s">
        <v>623</v>
      </c>
      <c r="INV96" s="592" t="s">
        <v>623</v>
      </c>
      <c r="INW96" s="592" t="s">
        <v>623</v>
      </c>
      <c r="INX96" s="592" t="s">
        <v>623</v>
      </c>
      <c r="INY96" s="592" t="s">
        <v>623</v>
      </c>
      <c r="INZ96" s="592" t="s">
        <v>623</v>
      </c>
      <c r="IOA96" s="592" t="s">
        <v>623</v>
      </c>
      <c r="IOB96" s="592" t="s">
        <v>623</v>
      </c>
      <c r="IOC96" s="592" t="s">
        <v>623</v>
      </c>
      <c r="IOD96" s="592" t="s">
        <v>623</v>
      </c>
      <c r="IOE96" s="592" t="s">
        <v>623</v>
      </c>
      <c r="IOF96" s="592" t="s">
        <v>623</v>
      </c>
      <c r="IOG96" s="592" t="s">
        <v>623</v>
      </c>
      <c r="IOH96" s="592" t="s">
        <v>623</v>
      </c>
      <c r="IOI96" s="592" t="s">
        <v>623</v>
      </c>
      <c r="IOJ96" s="592" t="s">
        <v>623</v>
      </c>
      <c r="IOK96" s="592" t="s">
        <v>623</v>
      </c>
      <c r="IOL96" s="592" t="s">
        <v>623</v>
      </c>
      <c r="IOM96" s="592" t="s">
        <v>623</v>
      </c>
      <c r="ION96" s="592" t="s">
        <v>623</v>
      </c>
      <c r="IOO96" s="592" t="s">
        <v>623</v>
      </c>
      <c r="IOP96" s="592" t="s">
        <v>623</v>
      </c>
      <c r="IOQ96" s="592" t="s">
        <v>623</v>
      </c>
      <c r="IOR96" s="592" t="s">
        <v>623</v>
      </c>
      <c r="IOS96" s="592" t="s">
        <v>623</v>
      </c>
      <c r="IOT96" s="592" t="s">
        <v>623</v>
      </c>
      <c r="IOU96" s="592" t="s">
        <v>623</v>
      </c>
      <c r="IOV96" s="592" t="s">
        <v>623</v>
      </c>
      <c r="IOW96" s="592" t="s">
        <v>623</v>
      </c>
      <c r="IOX96" s="592" t="s">
        <v>623</v>
      </c>
      <c r="IOY96" s="592" t="s">
        <v>623</v>
      </c>
      <c r="IOZ96" s="592" t="s">
        <v>623</v>
      </c>
      <c r="IPA96" s="592" t="s">
        <v>623</v>
      </c>
      <c r="IPB96" s="592" t="s">
        <v>623</v>
      </c>
      <c r="IPC96" s="592" t="s">
        <v>623</v>
      </c>
      <c r="IPD96" s="592" t="s">
        <v>623</v>
      </c>
      <c r="IPE96" s="592" t="s">
        <v>623</v>
      </c>
      <c r="IPF96" s="592" t="s">
        <v>623</v>
      </c>
      <c r="IPG96" s="592" t="s">
        <v>623</v>
      </c>
      <c r="IPH96" s="592" t="s">
        <v>623</v>
      </c>
      <c r="IPI96" s="592" t="s">
        <v>623</v>
      </c>
      <c r="IPJ96" s="592" t="s">
        <v>623</v>
      </c>
      <c r="IPK96" s="592" t="s">
        <v>623</v>
      </c>
      <c r="IPL96" s="592" t="s">
        <v>623</v>
      </c>
      <c r="IPM96" s="592" t="s">
        <v>623</v>
      </c>
      <c r="IPN96" s="592" t="s">
        <v>623</v>
      </c>
      <c r="IPO96" s="592" t="s">
        <v>623</v>
      </c>
      <c r="IPP96" s="592" t="s">
        <v>623</v>
      </c>
      <c r="IPQ96" s="592" t="s">
        <v>623</v>
      </c>
      <c r="IPR96" s="592" t="s">
        <v>623</v>
      </c>
      <c r="IPS96" s="592" t="s">
        <v>623</v>
      </c>
      <c r="IPT96" s="592" t="s">
        <v>623</v>
      </c>
      <c r="IPU96" s="592" t="s">
        <v>623</v>
      </c>
      <c r="IPV96" s="592" t="s">
        <v>623</v>
      </c>
      <c r="IPW96" s="592" t="s">
        <v>623</v>
      </c>
      <c r="IPX96" s="592" t="s">
        <v>623</v>
      </c>
      <c r="IPY96" s="592" t="s">
        <v>623</v>
      </c>
      <c r="IPZ96" s="592" t="s">
        <v>623</v>
      </c>
      <c r="IQA96" s="592" t="s">
        <v>623</v>
      </c>
      <c r="IQB96" s="592" t="s">
        <v>623</v>
      </c>
      <c r="IQC96" s="592" t="s">
        <v>623</v>
      </c>
      <c r="IQD96" s="592" t="s">
        <v>623</v>
      </c>
      <c r="IQE96" s="592" t="s">
        <v>623</v>
      </c>
      <c r="IQF96" s="592" t="s">
        <v>623</v>
      </c>
      <c r="IQG96" s="592" t="s">
        <v>623</v>
      </c>
      <c r="IQH96" s="592" t="s">
        <v>623</v>
      </c>
      <c r="IQI96" s="592" t="s">
        <v>623</v>
      </c>
      <c r="IQJ96" s="592" t="s">
        <v>623</v>
      </c>
      <c r="IQK96" s="592" t="s">
        <v>623</v>
      </c>
      <c r="IQL96" s="592" t="s">
        <v>623</v>
      </c>
      <c r="IQM96" s="592" t="s">
        <v>623</v>
      </c>
      <c r="IQN96" s="592" t="s">
        <v>623</v>
      </c>
      <c r="IQO96" s="592" t="s">
        <v>623</v>
      </c>
      <c r="IQP96" s="592" t="s">
        <v>623</v>
      </c>
      <c r="IQQ96" s="592" t="s">
        <v>623</v>
      </c>
      <c r="IQR96" s="592" t="s">
        <v>623</v>
      </c>
      <c r="IQS96" s="592" t="s">
        <v>623</v>
      </c>
      <c r="IQT96" s="592" t="s">
        <v>623</v>
      </c>
      <c r="IQU96" s="592" t="s">
        <v>623</v>
      </c>
      <c r="IQV96" s="592" t="s">
        <v>623</v>
      </c>
      <c r="IQW96" s="592" t="s">
        <v>623</v>
      </c>
      <c r="IQX96" s="592" t="s">
        <v>623</v>
      </c>
      <c r="IQY96" s="592" t="s">
        <v>623</v>
      </c>
      <c r="IQZ96" s="592" t="s">
        <v>623</v>
      </c>
      <c r="IRA96" s="592" t="s">
        <v>623</v>
      </c>
      <c r="IRB96" s="592" t="s">
        <v>623</v>
      </c>
      <c r="IRC96" s="592" t="s">
        <v>623</v>
      </c>
      <c r="IRD96" s="592" t="s">
        <v>623</v>
      </c>
      <c r="IRE96" s="592" t="s">
        <v>623</v>
      </c>
      <c r="IRF96" s="592" t="s">
        <v>623</v>
      </c>
      <c r="IRG96" s="592" t="s">
        <v>623</v>
      </c>
      <c r="IRH96" s="592" t="s">
        <v>623</v>
      </c>
      <c r="IRI96" s="592" t="s">
        <v>623</v>
      </c>
      <c r="IRJ96" s="592" t="s">
        <v>623</v>
      </c>
      <c r="IRK96" s="592" t="s">
        <v>623</v>
      </c>
      <c r="IRL96" s="592" t="s">
        <v>623</v>
      </c>
      <c r="IRM96" s="592" t="s">
        <v>623</v>
      </c>
      <c r="IRN96" s="592" t="s">
        <v>623</v>
      </c>
      <c r="IRO96" s="592" t="s">
        <v>623</v>
      </c>
      <c r="IRP96" s="592" t="s">
        <v>623</v>
      </c>
      <c r="IRQ96" s="592" t="s">
        <v>623</v>
      </c>
      <c r="IRR96" s="592" t="s">
        <v>623</v>
      </c>
      <c r="IRS96" s="592" t="s">
        <v>623</v>
      </c>
      <c r="IRT96" s="592" t="s">
        <v>623</v>
      </c>
      <c r="IRU96" s="592" t="s">
        <v>623</v>
      </c>
      <c r="IRV96" s="592" t="s">
        <v>623</v>
      </c>
      <c r="IRW96" s="592" t="s">
        <v>623</v>
      </c>
      <c r="IRX96" s="592" t="s">
        <v>623</v>
      </c>
      <c r="IRY96" s="592" t="s">
        <v>623</v>
      </c>
      <c r="IRZ96" s="592" t="s">
        <v>623</v>
      </c>
      <c r="ISA96" s="592" t="s">
        <v>623</v>
      </c>
      <c r="ISB96" s="592" t="s">
        <v>623</v>
      </c>
      <c r="ISC96" s="592" t="s">
        <v>623</v>
      </c>
      <c r="ISD96" s="592" t="s">
        <v>623</v>
      </c>
      <c r="ISE96" s="592" t="s">
        <v>623</v>
      </c>
      <c r="ISF96" s="592" t="s">
        <v>623</v>
      </c>
      <c r="ISG96" s="592" t="s">
        <v>623</v>
      </c>
      <c r="ISH96" s="592" t="s">
        <v>623</v>
      </c>
      <c r="ISI96" s="592" t="s">
        <v>623</v>
      </c>
      <c r="ISJ96" s="592" t="s">
        <v>623</v>
      </c>
      <c r="ISK96" s="592" t="s">
        <v>623</v>
      </c>
      <c r="ISL96" s="592" t="s">
        <v>623</v>
      </c>
      <c r="ISM96" s="592" t="s">
        <v>623</v>
      </c>
      <c r="ISN96" s="592" t="s">
        <v>623</v>
      </c>
      <c r="ISO96" s="592" t="s">
        <v>623</v>
      </c>
      <c r="ISP96" s="592" t="s">
        <v>623</v>
      </c>
      <c r="ISQ96" s="592" t="s">
        <v>623</v>
      </c>
      <c r="ISR96" s="592" t="s">
        <v>623</v>
      </c>
      <c r="ISS96" s="592" t="s">
        <v>623</v>
      </c>
      <c r="IST96" s="592" t="s">
        <v>623</v>
      </c>
      <c r="ISU96" s="592" t="s">
        <v>623</v>
      </c>
      <c r="ISV96" s="592" t="s">
        <v>623</v>
      </c>
      <c r="ISW96" s="592" t="s">
        <v>623</v>
      </c>
      <c r="ISX96" s="592" t="s">
        <v>623</v>
      </c>
      <c r="ISY96" s="592" t="s">
        <v>623</v>
      </c>
      <c r="ISZ96" s="592" t="s">
        <v>623</v>
      </c>
      <c r="ITA96" s="592" t="s">
        <v>623</v>
      </c>
      <c r="ITB96" s="592" t="s">
        <v>623</v>
      </c>
      <c r="ITC96" s="592" t="s">
        <v>623</v>
      </c>
      <c r="ITD96" s="592" t="s">
        <v>623</v>
      </c>
      <c r="ITE96" s="592" t="s">
        <v>623</v>
      </c>
      <c r="ITF96" s="592" t="s">
        <v>623</v>
      </c>
      <c r="ITG96" s="592" t="s">
        <v>623</v>
      </c>
      <c r="ITH96" s="592" t="s">
        <v>623</v>
      </c>
      <c r="ITI96" s="592" t="s">
        <v>623</v>
      </c>
      <c r="ITJ96" s="592" t="s">
        <v>623</v>
      </c>
      <c r="ITK96" s="592" t="s">
        <v>623</v>
      </c>
      <c r="ITL96" s="592" t="s">
        <v>623</v>
      </c>
      <c r="ITM96" s="592" t="s">
        <v>623</v>
      </c>
      <c r="ITN96" s="592" t="s">
        <v>623</v>
      </c>
      <c r="ITO96" s="592" t="s">
        <v>623</v>
      </c>
      <c r="ITP96" s="592" t="s">
        <v>623</v>
      </c>
      <c r="ITQ96" s="592" t="s">
        <v>623</v>
      </c>
      <c r="ITR96" s="592" t="s">
        <v>623</v>
      </c>
      <c r="ITS96" s="592" t="s">
        <v>623</v>
      </c>
      <c r="ITT96" s="592" t="s">
        <v>623</v>
      </c>
      <c r="ITU96" s="592" t="s">
        <v>623</v>
      </c>
      <c r="ITV96" s="592" t="s">
        <v>623</v>
      </c>
      <c r="ITW96" s="592" t="s">
        <v>623</v>
      </c>
      <c r="ITX96" s="592" t="s">
        <v>623</v>
      </c>
      <c r="ITY96" s="592" t="s">
        <v>623</v>
      </c>
      <c r="ITZ96" s="592" t="s">
        <v>623</v>
      </c>
      <c r="IUA96" s="592" t="s">
        <v>623</v>
      </c>
      <c r="IUB96" s="592" t="s">
        <v>623</v>
      </c>
      <c r="IUC96" s="592" t="s">
        <v>623</v>
      </c>
      <c r="IUD96" s="592" t="s">
        <v>623</v>
      </c>
      <c r="IUE96" s="592" t="s">
        <v>623</v>
      </c>
      <c r="IUF96" s="592" t="s">
        <v>623</v>
      </c>
      <c r="IUG96" s="592" t="s">
        <v>623</v>
      </c>
      <c r="IUH96" s="592" t="s">
        <v>623</v>
      </c>
      <c r="IUI96" s="592" t="s">
        <v>623</v>
      </c>
      <c r="IUJ96" s="592" t="s">
        <v>623</v>
      </c>
      <c r="IUK96" s="592" t="s">
        <v>623</v>
      </c>
      <c r="IUL96" s="592" t="s">
        <v>623</v>
      </c>
      <c r="IUM96" s="592" t="s">
        <v>623</v>
      </c>
      <c r="IUN96" s="592" t="s">
        <v>623</v>
      </c>
      <c r="IUO96" s="592" t="s">
        <v>623</v>
      </c>
      <c r="IUP96" s="592" t="s">
        <v>623</v>
      </c>
      <c r="IUQ96" s="592" t="s">
        <v>623</v>
      </c>
      <c r="IUR96" s="592" t="s">
        <v>623</v>
      </c>
      <c r="IUS96" s="592" t="s">
        <v>623</v>
      </c>
      <c r="IUT96" s="592" t="s">
        <v>623</v>
      </c>
      <c r="IUU96" s="592" t="s">
        <v>623</v>
      </c>
      <c r="IUV96" s="592" t="s">
        <v>623</v>
      </c>
      <c r="IUW96" s="592" t="s">
        <v>623</v>
      </c>
      <c r="IUX96" s="592" t="s">
        <v>623</v>
      </c>
      <c r="IUY96" s="592" t="s">
        <v>623</v>
      </c>
      <c r="IUZ96" s="592" t="s">
        <v>623</v>
      </c>
      <c r="IVA96" s="592" t="s">
        <v>623</v>
      </c>
      <c r="IVB96" s="592" t="s">
        <v>623</v>
      </c>
      <c r="IVC96" s="592" t="s">
        <v>623</v>
      </c>
      <c r="IVD96" s="592" t="s">
        <v>623</v>
      </c>
      <c r="IVE96" s="592" t="s">
        <v>623</v>
      </c>
      <c r="IVF96" s="592" t="s">
        <v>623</v>
      </c>
      <c r="IVG96" s="592" t="s">
        <v>623</v>
      </c>
      <c r="IVH96" s="592" t="s">
        <v>623</v>
      </c>
      <c r="IVI96" s="592" t="s">
        <v>623</v>
      </c>
      <c r="IVJ96" s="592" t="s">
        <v>623</v>
      </c>
      <c r="IVK96" s="592" t="s">
        <v>623</v>
      </c>
      <c r="IVL96" s="592" t="s">
        <v>623</v>
      </c>
      <c r="IVM96" s="592" t="s">
        <v>623</v>
      </c>
      <c r="IVN96" s="592" t="s">
        <v>623</v>
      </c>
      <c r="IVO96" s="592" t="s">
        <v>623</v>
      </c>
      <c r="IVP96" s="592" t="s">
        <v>623</v>
      </c>
      <c r="IVQ96" s="592" t="s">
        <v>623</v>
      </c>
      <c r="IVR96" s="592" t="s">
        <v>623</v>
      </c>
      <c r="IVS96" s="592" t="s">
        <v>623</v>
      </c>
      <c r="IVT96" s="592" t="s">
        <v>623</v>
      </c>
      <c r="IVU96" s="592" t="s">
        <v>623</v>
      </c>
      <c r="IVV96" s="592" t="s">
        <v>623</v>
      </c>
      <c r="IVW96" s="592" t="s">
        <v>623</v>
      </c>
      <c r="IVX96" s="592" t="s">
        <v>623</v>
      </c>
      <c r="IVY96" s="592" t="s">
        <v>623</v>
      </c>
      <c r="IVZ96" s="592" t="s">
        <v>623</v>
      </c>
      <c r="IWA96" s="592" t="s">
        <v>623</v>
      </c>
      <c r="IWB96" s="592" t="s">
        <v>623</v>
      </c>
      <c r="IWC96" s="592" t="s">
        <v>623</v>
      </c>
      <c r="IWD96" s="592" t="s">
        <v>623</v>
      </c>
      <c r="IWE96" s="592" t="s">
        <v>623</v>
      </c>
      <c r="IWF96" s="592" t="s">
        <v>623</v>
      </c>
      <c r="IWG96" s="592" t="s">
        <v>623</v>
      </c>
      <c r="IWH96" s="592" t="s">
        <v>623</v>
      </c>
      <c r="IWI96" s="592" t="s">
        <v>623</v>
      </c>
      <c r="IWJ96" s="592" t="s">
        <v>623</v>
      </c>
      <c r="IWK96" s="592" t="s">
        <v>623</v>
      </c>
      <c r="IWL96" s="592" t="s">
        <v>623</v>
      </c>
      <c r="IWM96" s="592" t="s">
        <v>623</v>
      </c>
      <c r="IWN96" s="592" t="s">
        <v>623</v>
      </c>
      <c r="IWO96" s="592" t="s">
        <v>623</v>
      </c>
      <c r="IWP96" s="592" t="s">
        <v>623</v>
      </c>
      <c r="IWQ96" s="592" t="s">
        <v>623</v>
      </c>
      <c r="IWR96" s="592" t="s">
        <v>623</v>
      </c>
      <c r="IWS96" s="592" t="s">
        <v>623</v>
      </c>
      <c r="IWT96" s="592" t="s">
        <v>623</v>
      </c>
      <c r="IWU96" s="592" t="s">
        <v>623</v>
      </c>
      <c r="IWV96" s="592" t="s">
        <v>623</v>
      </c>
      <c r="IWW96" s="592" t="s">
        <v>623</v>
      </c>
      <c r="IWX96" s="592" t="s">
        <v>623</v>
      </c>
      <c r="IWY96" s="592" t="s">
        <v>623</v>
      </c>
      <c r="IWZ96" s="592" t="s">
        <v>623</v>
      </c>
      <c r="IXA96" s="592" t="s">
        <v>623</v>
      </c>
      <c r="IXB96" s="592" t="s">
        <v>623</v>
      </c>
      <c r="IXC96" s="592" t="s">
        <v>623</v>
      </c>
      <c r="IXD96" s="592" t="s">
        <v>623</v>
      </c>
      <c r="IXE96" s="592" t="s">
        <v>623</v>
      </c>
      <c r="IXF96" s="592" t="s">
        <v>623</v>
      </c>
      <c r="IXG96" s="592" t="s">
        <v>623</v>
      </c>
      <c r="IXH96" s="592" t="s">
        <v>623</v>
      </c>
      <c r="IXI96" s="592" t="s">
        <v>623</v>
      </c>
      <c r="IXJ96" s="592" t="s">
        <v>623</v>
      </c>
      <c r="IXK96" s="592" t="s">
        <v>623</v>
      </c>
      <c r="IXL96" s="592" t="s">
        <v>623</v>
      </c>
      <c r="IXM96" s="592" t="s">
        <v>623</v>
      </c>
      <c r="IXN96" s="592" t="s">
        <v>623</v>
      </c>
      <c r="IXO96" s="592" t="s">
        <v>623</v>
      </c>
      <c r="IXP96" s="592" t="s">
        <v>623</v>
      </c>
      <c r="IXQ96" s="592" t="s">
        <v>623</v>
      </c>
      <c r="IXR96" s="592" t="s">
        <v>623</v>
      </c>
      <c r="IXS96" s="592" t="s">
        <v>623</v>
      </c>
      <c r="IXT96" s="592" t="s">
        <v>623</v>
      </c>
      <c r="IXU96" s="592" t="s">
        <v>623</v>
      </c>
      <c r="IXV96" s="592" t="s">
        <v>623</v>
      </c>
      <c r="IXW96" s="592" t="s">
        <v>623</v>
      </c>
      <c r="IXX96" s="592" t="s">
        <v>623</v>
      </c>
      <c r="IXY96" s="592" t="s">
        <v>623</v>
      </c>
      <c r="IXZ96" s="592" t="s">
        <v>623</v>
      </c>
      <c r="IYA96" s="592" t="s">
        <v>623</v>
      </c>
      <c r="IYB96" s="592" t="s">
        <v>623</v>
      </c>
      <c r="IYC96" s="592" t="s">
        <v>623</v>
      </c>
      <c r="IYD96" s="592" t="s">
        <v>623</v>
      </c>
      <c r="IYE96" s="592" t="s">
        <v>623</v>
      </c>
      <c r="IYF96" s="592" t="s">
        <v>623</v>
      </c>
      <c r="IYG96" s="592" t="s">
        <v>623</v>
      </c>
      <c r="IYH96" s="592" t="s">
        <v>623</v>
      </c>
      <c r="IYI96" s="592" t="s">
        <v>623</v>
      </c>
      <c r="IYJ96" s="592" t="s">
        <v>623</v>
      </c>
      <c r="IYK96" s="592" t="s">
        <v>623</v>
      </c>
      <c r="IYL96" s="592" t="s">
        <v>623</v>
      </c>
      <c r="IYM96" s="592" t="s">
        <v>623</v>
      </c>
      <c r="IYN96" s="592" t="s">
        <v>623</v>
      </c>
      <c r="IYO96" s="592" t="s">
        <v>623</v>
      </c>
      <c r="IYP96" s="592" t="s">
        <v>623</v>
      </c>
      <c r="IYQ96" s="592" t="s">
        <v>623</v>
      </c>
      <c r="IYR96" s="592" t="s">
        <v>623</v>
      </c>
      <c r="IYS96" s="592" t="s">
        <v>623</v>
      </c>
      <c r="IYT96" s="592" t="s">
        <v>623</v>
      </c>
      <c r="IYU96" s="592" t="s">
        <v>623</v>
      </c>
      <c r="IYV96" s="592" t="s">
        <v>623</v>
      </c>
      <c r="IYW96" s="592" t="s">
        <v>623</v>
      </c>
      <c r="IYX96" s="592" t="s">
        <v>623</v>
      </c>
      <c r="IYY96" s="592" t="s">
        <v>623</v>
      </c>
      <c r="IYZ96" s="592" t="s">
        <v>623</v>
      </c>
      <c r="IZA96" s="592" t="s">
        <v>623</v>
      </c>
      <c r="IZB96" s="592" t="s">
        <v>623</v>
      </c>
      <c r="IZC96" s="592" t="s">
        <v>623</v>
      </c>
      <c r="IZD96" s="592" t="s">
        <v>623</v>
      </c>
      <c r="IZE96" s="592" t="s">
        <v>623</v>
      </c>
      <c r="IZF96" s="592" t="s">
        <v>623</v>
      </c>
      <c r="IZG96" s="592" t="s">
        <v>623</v>
      </c>
      <c r="IZH96" s="592" t="s">
        <v>623</v>
      </c>
      <c r="IZI96" s="592" t="s">
        <v>623</v>
      </c>
      <c r="IZJ96" s="592" t="s">
        <v>623</v>
      </c>
      <c r="IZK96" s="592" t="s">
        <v>623</v>
      </c>
      <c r="IZL96" s="592" t="s">
        <v>623</v>
      </c>
      <c r="IZM96" s="592" t="s">
        <v>623</v>
      </c>
      <c r="IZN96" s="592" t="s">
        <v>623</v>
      </c>
      <c r="IZO96" s="592" t="s">
        <v>623</v>
      </c>
      <c r="IZP96" s="592" t="s">
        <v>623</v>
      </c>
      <c r="IZQ96" s="592" t="s">
        <v>623</v>
      </c>
      <c r="IZR96" s="592" t="s">
        <v>623</v>
      </c>
      <c r="IZS96" s="592" t="s">
        <v>623</v>
      </c>
      <c r="IZT96" s="592" t="s">
        <v>623</v>
      </c>
      <c r="IZU96" s="592" t="s">
        <v>623</v>
      </c>
      <c r="IZV96" s="592" t="s">
        <v>623</v>
      </c>
      <c r="IZW96" s="592" t="s">
        <v>623</v>
      </c>
      <c r="IZX96" s="592" t="s">
        <v>623</v>
      </c>
      <c r="IZY96" s="592" t="s">
        <v>623</v>
      </c>
      <c r="IZZ96" s="592" t="s">
        <v>623</v>
      </c>
      <c r="JAA96" s="592" t="s">
        <v>623</v>
      </c>
      <c r="JAB96" s="592" t="s">
        <v>623</v>
      </c>
      <c r="JAC96" s="592" t="s">
        <v>623</v>
      </c>
      <c r="JAD96" s="592" t="s">
        <v>623</v>
      </c>
      <c r="JAE96" s="592" t="s">
        <v>623</v>
      </c>
      <c r="JAF96" s="592" t="s">
        <v>623</v>
      </c>
      <c r="JAG96" s="592" t="s">
        <v>623</v>
      </c>
      <c r="JAH96" s="592" t="s">
        <v>623</v>
      </c>
      <c r="JAI96" s="592" t="s">
        <v>623</v>
      </c>
      <c r="JAJ96" s="592" t="s">
        <v>623</v>
      </c>
      <c r="JAK96" s="592" t="s">
        <v>623</v>
      </c>
      <c r="JAL96" s="592" t="s">
        <v>623</v>
      </c>
      <c r="JAM96" s="592" t="s">
        <v>623</v>
      </c>
      <c r="JAN96" s="592" t="s">
        <v>623</v>
      </c>
      <c r="JAO96" s="592" t="s">
        <v>623</v>
      </c>
      <c r="JAP96" s="592" t="s">
        <v>623</v>
      </c>
      <c r="JAQ96" s="592" t="s">
        <v>623</v>
      </c>
      <c r="JAR96" s="592" t="s">
        <v>623</v>
      </c>
      <c r="JAS96" s="592" t="s">
        <v>623</v>
      </c>
      <c r="JAT96" s="592" t="s">
        <v>623</v>
      </c>
      <c r="JAU96" s="592" t="s">
        <v>623</v>
      </c>
      <c r="JAV96" s="592" t="s">
        <v>623</v>
      </c>
      <c r="JAW96" s="592" t="s">
        <v>623</v>
      </c>
      <c r="JAX96" s="592" t="s">
        <v>623</v>
      </c>
      <c r="JAY96" s="592" t="s">
        <v>623</v>
      </c>
      <c r="JAZ96" s="592" t="s">
        <v>623</v>
      </c>
      <c r="JBA96" s="592" t="s">
        <v>623</v>
      </c>
      <c r="JBB96" s="592" t="s">
        <v>623</v>
      </c>
      <c r="JBC96" s="592" t="s">
        <v>623</v>
      </c>
      <c r="JBD96" s="592" t="s">
        <v>623</v>
      </c>
      <c r="JBE96" s="592" t="s">
        <v>623</v>
      </c>
      <c r="JBF96" s="592" t="s">
        <v>623</v>
      </c>
      <c r="JBG96" s="592" t="s">
        <v>623</v>
      </c>
      <c r="JBH96" s="592" t="s">
        <v>623</v>
      </c>
      <c r="JBI96" s="592" t="s">
        <v>623</v>
      </c>
      <c r="JBJ96" s="592" t="s">
        <v>623</v>
      </c>
      <c r="JBK96" s="592" t="s">
        <v>623</v>
      </c>
      <c r="JBL96" s="592" t="s">
        <v>623</v>
      </c>
      <c r="JBM96" s="592" t="s">
        <v>623</v>
      </c>
      <c r="JBN96" s="592" t="s">
        <v>623</v>
      </c>
      <c r="JBO96" s="592" t="s">
        <v>623</v>
      </c>
      <c r="JBP96" s="592" t="s">
        <v>623</v>
      </c>
      <c r="JBQ96" s="592" t="s">
        <v>623</v>
      </c>
      <c r="JBR96" s="592" t="s">
        <v>623</v>
      </c>
      <c r="JBS96" s="592" t="s">
        <v>623</v>
      </c>
      <c r="JBT96" s="592" t="s">
        <v>623</v>
      </c>
      <c r="JBU96" s="592" t="s">
        <v>623</v>
      </c>
      <c r="JBV96" s="592" t="s">
        <v>623</v>
      </c>
      <c r="JBW96" s="592" t="s">
        <v>623</v>
      </c>
      <c r="JBX96" s="592" t="s">
        <v>623</v>
      </c>
      <c r="JBY96" s="592" t="s">
        <v>623</v>
      </c>
      <c r="JBZ96" s="592" t="s">
        <v>623</v>
      </c>
      <c r="JCA96" s="592" t="s">
        <v>623</v>
      </c>
      <c r="JCB96" s="592" t="s">
        <v>623</v>
      </c>
      <c r="JCC96" s="592" t="s">
        <v>623</v>
      </c>
      <c r="JCD96" s="592" t="s">
        <v>623</v>
      </c>
      <c r="JCE96" s="592" t="s">
        <v>623</v>
      </c>
      <c r="JCF96" s="592" t="s">
        <v>623</v>
      </c>
      <c r="JCG96" s="592" t="s">
        <v>623</v>
      </c>
      <c r="JCH96" s="592" t="s">
        <v>623</v>
      </c>
      <c r="JCI96" s="592" t="s">
        <v>623</v>
      </c>
      <c r="JCJ96" s="592" t="s">
        <v>623</v>
      </c>
      <c r="JCK96" s="592" t="s">
        <v>623</v>
      </c>
      <c r="JCL96" s="592" t="s">
        <v>623</v>
      </c>
      <c r="JCM96" s="592" t="s">
        <v>623</v>
      </c>
      <c r="JCN96" s="592" t="s">
        <v>623</v>
      </c>
      <c r="JCO96" s="592" t="s">
        <v>623</v>
      </c>
      <c r="JCP96" s="592" t="s">
        <v>623</v>
      </c>
      <c r="JCQ96" s="592" t="s">
        <v>623</v>
      </c>
      <c r="JCR96" s="592" t="s">
        <v>623</v>
      </c>
      <c r="JCS96" s="592" t="s">
        <v>623</v>
      </c>
      <c r="JCT96" s="592" t="s">
        <v>623</v>
      </c>
      <c r="JCU96" s="592" t="s">
        <v>623</v>
      </c>
      <c r="JCV96" s="592" t="s">
        <v>623</v>
      </c>
      <c r="JCW96" s="592" t="s">
        <v>623</v>
      </c>
      <c r="JCX96" s="592" t="s">
        <v>623</v>
      </c>
      <c r="JCY96" s="592" t="s">
        <v>623</v>
      </c>
      <c r="JCZ96" s="592" t="s">
        <v>623</v>
      </c>
      <c r="JDA96" s="592" t="s">
        <v>623</v>
      </c>
      <c r="JDB96" s="592" t="s">
        <v>623</v>
      </c>
      <c r="JDC96" s="592" t="s">
        <v>623</v>
      </c>
      <c r="JDD96" s="592" t="s">
        <v>623</v>
      </c>
      <c r="JDE96" s="592" t="s">
        <v>623</v>
      </c>
      <c r="JDF96" s="592" t="s">
        <v>623</v>
      </c>
      <c r="JDG96" s="592" t="s">
        <v>623</v>
      </c>
      <c r="JDH96" s="592" t="s">
        <v>623</v>
      </c>
      <c r="JDI96" s="592" t="s">
        <v>623</v>
      </c>
      <c r="JDJ96" s="592" t="s">
        <v>623</v>
      </c>
      <c r="JDK96" s="592" t="s">
        <v>623</v>
      </c>
      <c r="JDL96" s="592" t="s">
        <v>623</v>
      </c>
      <c r="JDM96" s="592" t="s">
        <v>623</v>
      </c>
      <c r="JDN96" s="592" t="s">
        <v>623</v>
      </c>
      <c r="JDO96" s="592" t="s">
        <v>623</v>
      </c>
      <c r="JDP96" s="592" t="s">
        <v>623</v>
      </c>
      <c r="JDQ96" s="592" t="s">
        <v>623</v>
      </c>
      <c r="JDR96" s="592" t="s">
        <v>623</v>
      </c>
      <c r="JDS96" s="592" t="s">
        <v>623</v>
      </c>
      <c r="JDT96" s="592" t="s">
        <v>623</v>
      </c>
      <c r="JDU96" s="592" t="s">
        <v>623</v>
      </c>
      <c r="JDV96" s="592" t="s">
        <v>623</v>
      </c>
      <c r="JDW96" s="592" t="s">
        <v>623</v>
      </c>
      <c r="JDX96" s="592" t="s">
        <v>623</v>
      </c>
      <c r="JDY96" s="592" t="s">
        <v>623</v>
      </c>
      <c r="JDZ96" s="592" t="s">
        <v>623</v>
      </c>
      <c r="JEA96" s="592" t="s">
        <v>623</v>
      </c>
      <c r="JEB96" s="592" t="s">
        <v>623</v>
      </c>
      <c r="JEC96" s="592" t="s">
        <v>623</v>
      </c>
      <c r="JED96" s="592" t="s">
        <v>623</v>
      </c>
      <c r="JEE96" s="592" t="s">
        <v>623</v>
      </c>
      <c r="JEF96" s="592" t="s">
        <v>623</v>
      </c>
      <c r="JEG96" s="592" t="s">
        <v>623</v>
      </c>
      <c r="JEH96" s="592" t="s">
        <v>623</v>
      </c>
      <c r="JEI96" s="592" t="s">
        <v>623</v>
      </c>
      <c r="JEJ96" s="592" t="s">
        <v>623</v>
      </c>
      <c r="JEK96" s="592" t="s">
        <v>623</v>
      </c>
      <c r="JEL96" s="592" t="s">
        <v>623</v>
      </c>
      <c r="JEM96" s="592" t="s">
        <v>623</v>
      </c>
      <c r="JEN96" s="592" t="s">
        <v>623</v>
      </c>
      <c r="JEO96" s="592" t="s">
        <v>623</v>
      </c>
      <c r="JEP96" s="592" t="s">
        <v>623</v>
      </c>
      <c r="JEQ96" s="592" t="s">
        <v>623</v>
      </c>
      <c r="JER96" s="592" t="s">
        <v>623</v>
      </c>
      <c r="JES96" s="592" t="s">
        <v>623</v>
      </c>
      <c r="JET96" s="592" t="s">
        <v>623</v>
      </c>
      <c r="JEU96" s="592" t="s">
        <v>623</v>
      </c>
      <c r="JEV96" s="592" t="s">
        <v>623</v>
      </c>
      <c r="JEW96" s="592" t="s">
        <v>623</v>
      </c>
      <c r="JEX96" s="592" t="s">
        <v>623</v>
      </c>
      <c r="JEY96" s="592" t="s">
        <v>623</v>
      </c>
      <c r="JEZ96" s="592" t="s">
        <v>623</v>
      </c>
      <c r="JFA96" s="592" t="s">
        <v>623</v>
      </c>
      <c r="JFB96" s="592" t="s">
        <v>623</v>
      </c>
      <c r="JFC96" s="592" t="s">
        <v>623</v>
      </c>
      <c r="JFD96" s="592" t="s">
        <v>623</v>
      </c>
      <c r="JFE96" s="592" t="s">
        <v>623</v>
      </c>
      <c r="JFF96" s="592" t="s">
        <v>623</v>
      </c>
      <c r="JFG96" s="592" t="s">
        <v>623</v>
      </c>
      <c r="JFH96" s="592" t="s">
        <v>623</v>
      </c>
      <c r="JFI96" s="592" t="s">
        <v>623</v>
      </c>
      <c r="JFJ96" s="592" t="s">
        <v>623</v>
      </c>
      <c r="JFK96" s="592" t="s">
        <v>623</v>
      </c>
      <c r="JFL96" s="592" t="s">
        <v>623</v>
      </c>
      <c r="JFM96" s="592" t="s">
        <v>623</v>
      </c>
      <c r="JFN96" s="592" t="s">
        <v>623</v>
      </c>
      <c r="JFO96" s="592" t="s">
        <v>623</v>
      </c>
      <c r="JFP96" s="592" t="s">
        <v>623</v>
      </c>
      <c r="JFQ96" s="592" t="s">
        <v>623</v>
      </c>
      <c r="JFR96" s="592" t="s">
        <v>623</v>
      </c>
      <c r="JFS96" s="592" t="s">
        <v>623</v>
      </c>
      <c r="JFT96" s="592" t="s">
        <v>623</v>
      </c>
      <c r="JFU96" s="592" t="s">
        <v>623</v>
      </c>
      <c r="JFV96" s="592" t="s">
        <v>623</v>
      </c>
      <c r="JFW96" s="592" t="s">
        <v>623</v>
      </c>
      <c r="JFX96" s="592" t="s">
        <v>623</v>
      </c>
      <c r="JFY96" s="592" t="s">
        <v>623</v>
      </c>
      <c r="JFZ96" s="592" t="s">
        <v>623</v>
      </c>
      <c r="JGA96" s="592" t="s">
        <v>623</v>
      </c>
      <c r="JGB96" s="592" t="s">
        <v>623</v>
      </c>
      <c r="JGC96" s="592" t="s">
        <v>623</v>
      </c>
      <c r="JGD96" s="592" t="s">
        <v>623</v>
      </c>
      <c r="JGE96" s="592" t="s">
        <v>623</v>
      </c>
      <c r="JGF96" s="592" t="s">
        <v>623</v>
      </c>
      <c r="JGG96" s="592" t="s">
        <v>623</v>
      </c>
      <c r="JGH96" s="592" t="s">
        <v>623</v>
      </c>
      <c r="JGI96" s="592" t="s">
        <v>623</v>
      </c>
      <c r="JGJ96" s="592" t="s">
        <v>623</v>
      </c>
      <c r="JGK96" s="592" t="s">
        <v>623</v>
      </c>
      <c r="JGL96" s="592" t="s">
        <v>623</v>
      </c>
      <c r="JGM96" s="592" t="s">
        <v>623</v>
      </c>
      <c r="JGN96" s="592" t="s">
        <v>623</v>
      </c>
      <c r="JGO96" s="592" t="s">
        <v>623</v>
      </c>
      <c r="JGP96" s="592" t="s">
        <v>623</v>
      </c>
      <c r="JGQ96" s="592" t="s">
        <v>623</v>
      </c>
      <c r="JGR96" s="592" t="s">
        <v>623</v>
      </c>
      <c r="JGS96" s="592" t="s">
        <v>623</v>
      </c>
      <c r="JGT96" s="592" t="s">
        <v>623</v>
      </c>
      <c r="JGU96" s="592" t="s">
        <v>623</v>
      </c>
      <c r="JGV96" s="592" t="s">
        <v>623</v>
      </c>
      <c r="JGW96" s="592" t="s">
        <v>623</v>
      </c>
      <c r="JGX96" s="592" t="s">
        <v>623</v>
      </c>
      <c r="JGY96" s="592" t="s">
        <v>623</v>
      </c>
      <c r="JGZ96" s="592" t="s">
        <v>623</v>
      </c>
      <c r="JHA96" s="592" t="s">
        <v>623</v>
      </c>
      <c r="JHB96" s="592" t="s">
        <v>623</v>
      </c>
      <c r="JHC96" s="592" t="s">
        <v>623</v>
      </c>
      <c r="JHD96" s="592" t="s">
        <v>623</v>
      </c>
      <c r="JHE96" s="592" t="s">
        <v>623</v>
      </c>
      <c r="JHF96" s="592" t="s">
        <v>623</v>
      </c>
      <c r="JHG96" s="592" t="s">
        <v>623</v>
      </c>
      <c r="JHH96" s="592" t="s">
        <v>623</v>
      </c>
      <c r="JHI96" s="592" t="s">
        <v>623</v>
      </c>
      <c r="JHJ96" s="592" t="s">
        <v>623</v>
      </c>
      <c r="JHK96" s="592" t="s">
        <v>623</v>
      </c>
      <c r="JHL96" s="592" t="s">
        <v>623</v>
      </c>
      <c r="JHM96" s="592" t="s">
        <v>623</v>
      </c>
      <c r="JHN96" s="592" t="s">
        <v>623</v>
      </c>
      <c r="JHO96" s="592" t="s">
        <v>623</v>
      </c>
      <c r="JHP96" s="592" t="s">
        <v>623</v>
      </c>
      <c r="JHQ96" s="592" t="s">
        <v>623</v>
      </c>
      <c r="JHR96" s="592" t="s">
        <v>623</v>
      </c>
      <c r="JHS96" s="592" t="s">
        <v>623</v>
      </c>
      <c r="JHT96" s="592" t="s">
        <v>623</v>
      </c>
      <c r="JHU96" s="592" t="s">
        <v>623</v>
      </c>
      <c r="JHV96" s="592" t="s">
        <v>623</v>
      </c>
      <c r="JHW96" s="592" t="s">
        <v>623</v>
      </c>
      <c r="JHX96" s="592" t="s">
        <v>623</v>
      </c>
      <c r="JHY96" s="592" t="s">
        <v>623</v>
      </c>
      <c r="JHZ96" s="592" t="s">
        <v>623</v>
      </c>
      <c r="JIA96" s="592" t="s">
        <v>623</v>
      </c>
      <c r="JIB96" s="592" t="s">
        <v>623</v>
      </c>
      <c r="JIC96" s="592" t="s">
        <v>623</v>
      </c>
      <c r="JID96" s="592" t="s">
        <v>623</v>
      </c>
      <c r="JIE96" s="592" t="s">
        <v>623</v>
      </c>
      <c r="JIF96" s="592" t="s">
        <v>623</v>
      </c>
      <c r="JIG96" s="592" t="s">
        <v>623</v>
      </c>
      <c r="JIH96" s="592" t="s">
        <v>623</v>
      </c>
      <c r="JII96" s="592" t="s">
        <v>623</v>
      </c>
      <c r="JIJ96" s="592" t="s">
        <v>623</v>
      </c>
      <c r="JIK96" s="592" t="s">
        <v>623</v>
      </c>
      <c r="JIL96" s="592" t="s">
        <v>623</v>
      </c>
      <c r="JIM96" s="592" t="s">
        <v>623</v>
      </c>
      <c r="JIN96" s="592" t="s">
        <v>623</v>
      </c>
      <c r="JIO96" s="592" t="s">
        <v>623</v>
      </c>
      <c r="JIP96" s="592" t="s">
        <v>623</v>
      </c>
      <c r="JIQ96" s="592" t="s">
        <v>623</v>
      </c>
      <c r="JIR96" s="592" t="s">
        <v>623</v>
      </c>
      <c r="JIS96" s="592" t="s">
        <v>623</v>
      </c>
      <c r="JIT96" s="592" t="s">
        <v>623</v>
      </c>
      <c r="JIU96" s="592" t="s">
        <v>623</v>
      </c>
      <c r="JIV96" s="592" t="s">
        <v>623</v>
      </c>
      <c r="JIW96" s="592" t="s">
        <v>623</v>
      </c>
      <c r="JIX96" s="592" t="s">
        <v>623</v>
      </c>
      <c r="JIY96" s="592" t="s">
        <v>623</v>
      </c>
      <c r="JIZ96" s="592" t="s">
        <v>623</v>
      </c>
      <c r="JJA96" s="592" t="s">
        <v>623</v>
      </c>
      <c r="JJB96" s="592" t="s">
        <v>623</v>
      </c>
      <c r="JJC96" s="592" t="s">
        <v>623</v>
      </c>
      <c r="JJD96" s="592" t="s">
        <v>623</v>
      </c>
      <c r="JJE96" s="592" t="s">
        <v>623</v>
      </c>
      <c r="JJF96" s="592" t="s">
        <v>623</v>
      </c>
      <c r="JJG96" s="592" t="s">
        <v>623</v>
      </c>
      <c r="JJH96" s="592" t="s">
        <v>623</v>
      </c>
      <c r="JJI96" s="592" t="s">
        <v>623</v>
      </c>
      <c r="JJJ96" s="592" t="s">
        <v>623</v>
      </c>
      <c r="JJK96" s="592" t="s">
        <v>623</v>
      </c>
      <c r="JJL96" s="592" t="s">
        <v>623</v>
      </c>
      <c r="JJM96" s="592" t="s">
        <v>623</v>
      </c>
      <c r="JJN96" s="592" t="s">
        <v>623</v>
      </c>
      <c r="JJO96" s="592" t="s">
        <v>623</v>
      </c>
      <c r="JJP96" s="592" t="s">
        <v>623</v>
      </c>
      <c r="JJQ96" s="592" t="s">
        <v>623</v>
      </c>
      <c r="JJR96" s="592" t="s">
        <v>623</v>
      </c>
      <c r="JJS96" s="592" t="s">
        <v>623</v>
      </c>
      <c r="JJT96" s="592" t="s">
        <v>623</v>
      </c>
      <c r="JJU96" s="592" t="s">
        <v>623</v>
      </c>
      <c r="JJV96" s="592" t="s">
        <v>623</v>
      </c>
      <c r="JJW96" s="592" t="s">
        <v>623</v>
      </c>
      <c r="JJX96" s="592" t="s">
        <v>623</v>
      </c>
      <c r="JJY96" s="592" t="s">
        <v>623</v>
      </c>
      <c r="JJZ96" s="592" t="s">
        <v>623</v>
      </c>
      <c r="JKA96" s="592" t="s">
        <v>623</v>
      </c>
      <c r="JKB96" s="592" t="s">
        <v>623</v>
      </c>
      <c r="JKC96" s="592" t="s">
        <v>623</v>
      </c>
      <c r="JKD96" s="592" t="s">
        <v>623</v>
      </c>
      <c r="JKE96" s="592" t="s">
        <v>623</v>
      </c>
      <c r="JKF96" s="592" t="s">
        <v>623</v>
      </c>
      <c r="JKG96" s="592" t="s">
        <v>623</v>
      </c>
      <c r="JKH96" s="592" t="s">
        <v>623</v>
      </c>
      <c r="JKI96" s="592" t="s">
        <v>623</v>
      </c>
      <c r="JKJ96" s="592" t="s">
        <v>623</v>
      </c>
      <c r="JKK96" s="592" t="s">
        <v>623</v>
      </c>
      <c r="JKL96" s="592" t="s">
        <v>623</v>
      </c>
      <c r="JKM96" s="592" t="s">
        <v>623</v>
      </c>
      <c r="JKN96" s="592" t="s">
        <v>623</v>
      </c>
      <c r="JKO96" s="592" t="s">
        <v>623</v>
      </c>
      <c r="JKP96" s="592" t="s">
        <v>623</v>
      </c>
      <c r="JKQ96" s="592" t="s">
        <v>623</v>
      </c>
      <c r="JKR96" s="592" t="s">
        <v>623</v>
      </c>
      <c r="JKS96" s="592" t="s">
        <v>623</v>
      </c>
      <c r="JKT96" s="592" t="s">
        <v>623</v>
      </c>
      <c r="JKU96" s="592" t="s">
        <v>623</v>
      </c>
      <c r="JKV96" s="592" t="s">
        <v>623</v>
      </c>
      <c r="JKW96" s="592" t="s">
        <v>623</v>
      </c>
      <c r="JKX96" s="592" t="s">
        <v>623</v>
      </c>
      <c r="JKY96" s="592" t="s">
        <v>623</v>
      </c>
      <c r="JKZ96" s="592" t="s">
        <v>623</v>
      </c>
      <c r="JLA96" s="592" t="s">
        <v>623</v>
      </c>
      <c r="JLB96" s="592" t="s">
        <v>623</v>
      </c>
      <c r="JLC96" s="592" t="s">
        <v>623</v>
      </c>
      <c r="JLD96" s="592" t="s">
        <v>623</v>
      </c>
      <c r="JLE96" s="592" t="s">
        <v>623</v>
      </c>
      <c r="JLF96" s="592" t="s">
        <v>623</v>
      </c>
      <c r="JLG96" s="592" t="s">
        <v>623</v>
      </c>
      <c r="JLH96" s="592" t="s">
        <v>623</v>
      </c>
      <c r="JLI96" s="592" t="s">
        <v>623</v>
      </c>
      <c r="JLJ96" s="592" t="s">
        <v>623</v>
      </c>
      <c r="JLK96" s="592" t="s">
        <v>623</v>
      </c>
      <c r="JLL96" s="592" t="s">
        <v>623</v>
      </c>
      <c r="JLM96" s="592" t="s">
        <v>623</v>
      </c>
      <c r="JLN96" s="592" t="s">
        <v>623</v>
      </c>
      <c r="JLO96" s="592" t="s">
        <v>623</v>
      </c>
      <c r="JLP96" s="592" t="s">
        <v>623</v>
      </c>
      <c r="JLQ96" s="592" t="s">
        <v>623</v>
      </c>
      <c r="JLR96" s="592" t="s">
        <v>623</v>
      </c>
      <c r="JLS96" s="592" t="s">
        <v>623</v>
      </c>
      <c r="JLT96" s="592" t="s">
        <v>623</v>
      </c>
      <c r="JLU96" s="592" t="s">
        <v>623</v>
      </c>
      <c r="JLV96" s="592" t="s">
        <v>623</v>
      </c>
      <c r="JLW96" s="592" t="s">
        <v>623</v>
      </c>
      <c r="JLX96" s="592" t="s">
        <v>623</v>
      </c>
      <c r="JLY96" s="592" t="s">
        <v>623</v>
      </c>
      <c r="JLZ96" s="592" t="s">
        <v>623</v>
      </c>
      <c r="JMA96" s="592" t="s">
        <v>623</v>
      </c>
      <c r="JMB96" s="592" t="s">
        <v>623</v>
      </c>
      <c r="JMC96" s="592" t="s">
        <v>623</v>
      </c>
      <c r="JMD96" s="592" t="s">
        <v>623</v>
      </c>
      <c r="JME96" s="592" t="s">
        <v>623</v>
      </c>
      <c r="JMF96" s="592" t="s">
        <v>623</v>
      </c>
      <c r="JMG96" s="592" t="s">
        <v>623</v>
      </c>
      <c r="JMH96" s="592" t="s">
        <v>623</v>
      </c>
      <c r="JMI96" s="592" t="s">
        <v>623</v>
      </c>
      <c r="JMJ96" s="592" t="s">
        <v>623</v>
      </c>
      <c r="JMK96" s="592" t="s">
        <v>623</v>
      </c>
      <c r="JML96" s="592" t="s">
        <v>623</v>
      </c>
      <c r="JMM96" s="592" t="s">
        <v>623</v>
      </c>
      <c r="JMN96" s="592" t="s">
        <v>623</v>
      </c>
      <c r="JMO96" s="592" t="s">
        <v>623</v>
      </c>
      <c r="JMP96" s="592" t="s">
        <v>623</v>
      </c>
      <c r="JMQ96" s="592" t="s">
        <v>623</v>
      </c>
      <c r="JMR96" s="592" t="s">
        <v>623</v>
      </c>
      <c r="JMS96" s="592" t="s">
        <v>623</v>
      </c>
      <c r="JMT96" s="592" t="s">
        <v>623</v>
      </c>
      <c r="JMU96" s="592" t="s">
        <v>623</v>
      </c>
      <c r="JMV96" s="592" t="s">
        <v>623</v>
      </c>
      <c r="JMW96" s="592" t="s">
        <v>623</v>
      </c>
      <c r="JMX96" s="592" t="s">
        <v>623</v>
      </c>
      <c r="JMY96" s="592" t="s">
        <v>623</v>
      </c>
      <c r="JMZ96" s="592" t="s">
        <v>623</v>
      </c>
      <c r="JNA96" s="592" t="s">
        <v>623</v>
      </c>
      <c r="JNB96" s="592" t="s">
        <v>623</v>
      </c>
      <c r="JNC96" s="592" t="s">
        <v>623</v>
      </c>
      <c r="JND96" s="592" t="s">
        <v>623</v>
      </c>
      <c r="JNE96" s="592" t="s">
        <v>623</v>
      </c>
      <c r="JNF96" s="592" t="s">
        <v>623</v>
      </c>
      <c r="JNG96" s="592" t="s">
        <v>623</v>
      </c>
      <c r="JNH96" s="592" t="s">
        <v>623</v>
      </c>
      <c r="JNI96" s="592" t="s">
        <v>623</v>
      </c>
      <c r="JNJ96" s="592" t="s">
        <v>623</v>
      </c>
      <c r="JNK96" s="592" t="s">
        <v>623</v>
      </c>
      <c r="JNL96" s="592" t="s">
        <v>623</v>
      </c>
      <c r="JNM96" s="592" t="s">
        <v>623</v>
      </c>
      <c r="JNN96" s="592" t="s">
        <v>623</v>
      </c>
      <c r="JNO96" s="592" t="s">
        <v>623</v>
      </c>
      <c r="JNP96" s="592" t="s">
        <v>623</v>
      </c>
      <c r="JNQ96" s="592" t="s">
        <v>623</v>
      </c>
      <c r="JNR96" s="592" t="s">
        <v>623</v>
      </c>
      <c r="JNS96" s="592" t="s">
        <v>623</v>
      </c>
      <c r="JNT96" s="592" t="s">
        <v>623</v>
      </c>
      <c r="JNU96" s="592" t="s">
        <v>623</v>
      </c>
      <c r="JNV96" s="592" t="s">
        <v>623</v>
      </c>
      <c r="JNW96" s="592" t="s">
        <v>623</v>
      </c>
      <c r="JNX96" s="592" t="s">
        <v>623</v>
      </c>
      <c r="JNY96" s="592" t="s">
        <v>623</v>
      </c>
      <c r="JNZ96" s="592" t="s">
        <v>623</v>
      </c>
      <c r="JOA96" s="592" t="s">
        <v>623</v>
      </c>
      <c r="JOB96" s="592" t="s">
        <v>623</v>
      </c>
      <c r="JOC96" s="592" t="s">
        <v>623</v>
      </c>
      <c r="JOD96" s="592" t="s">
        <v>623</v>
      </c>
      <c r="JOE96" s="592" t="s">
        <v>623</v>
      </c>
      <c r="JOF96" s="592" t="s">
        <v>623</v>
      </c>
      <c r="JOG96" s="592" t="s">
        <v>623</v>
      </c>
      <c r="JOH96" s="592" t="s">
        <v>623</v>
      </c>
      <c r="JOI96" s="592" t="s">
        <v>623</v>
      </c>
      <c r="JOJ96" s="592" t="s">
        <v>623</v>
      </c>
      <c r="JOK96" s="592" t="s">
        <v>623</v>
      </c>
      <c r="JOL96" s="592" t="s">
        <v>623</v>
      </c>
      <c r="JOM96" s="592" t="s">
        <v>623</v>
      </c>
      <c r="JON96" s="592" t="s">
        <v>623</v>
      </c>
      <c r="JOO96" s="592" t="s">
        <v>623</v>
      </c>
      <c r="JOP96" s="592" t="s">
        <v>623</v>
      </c>
      <c r="JOQ96" s="592" t="s">
        <v>623</v>
      </c>
      <c r="JOR96" s="592" t="s">
        <v>623</v>
      </c>
      <c r="JOS96" s="592" t="s">
        <v>623</v>
      </c>
      <c r="JOT96" s="592" t="s">
        <v>623</v>
      </c>
      <c r="JOU96" s="592" t="s">
        <v>623</v>
      </c>
      <c r="JOV96" s="592" t="s">
        <v>623</v>
      </c>
      <c r="JOW96" s="592" t="s">
        <v>623</v>
      </c>
      <c r="JOX96" s="592" t="s">
        <v>623</v>
      </c>
      <c r="JOY96" s="592" t="s">
        <v>623</v>
      </c>
      <c r="JOZ96" s="592" t="s">
        <v>623</v>
      </c>
      <c r="JPA96" s="592" t="s">
        <v>623</v>
      </c>
      <c r="JPB96" s="592" t="s">
        <v>623</v>
      </c>
      <c r="JPC96" s="592" t="s">
        <v>623</v>
      </c>
      <c r="JPD96" s="592" t="s">
        <v>623</v>
      </c>
      <c r="JPE96" s="592" t="s">
        <v>623</v>
      </c>
      <c r="JPF96" s="592" t="s">
        <v>623</v>
      </c>
      <c r="JPG96" s="592" t="s">
        <v>623</v>
      </c>
      <c r="JPH96" s="592" t="s">
        <v>623</v>
      </c>
      <c r="JPI96" s="592" t="s">
        <v>623</v>
      </c>
      <c r="JPJ96" s="592" t="s">
        <v>623</v>
      </c>
      <c r="JPK96" s="592" t="s">
        <v>623</v>
      </c>
      <c r="JPL96" s="592" t="s">
        <v>623</v>
      </c>
      <c r="JPM96" s="592" t="s">
        <v>623</v>
      </c>
      <c r="JPN96" s="592" t="s">
        <v>623</v>
      </c>
      <c r="JPO96" s="592" t="s">
        <v>623</v>
      </c>
      <c r="JPP96" s="592" t="s">
        <v>623</v>
      </c>
      <c r="JPQ96" s="592" t="s">
        <v>623</v>
      </c>
      <c r="JPR96" s="592" t="s">
        <v>623</v>
      </c>
      <c r="JPS96" s="592" t="s">
        <v>623</v>
      </c>
      <c r="JPT96" s="592" t="s">
        <v>623</v>
      </c>
      <c r="JPU96" s="592" t="s">
        <v>623</v>
      </c>
      <c r="JPV96" s="592" t="s">
        <v>623</v>
      </c>
      <c r="JPW96" s="592" t="s">
        <v>623</v>
      </c>
      <c r="JPX96" s="592" t="s">
        <v>623</v>
      </c>
      <c r="JPY96" s="592" t="s">
        <v>623</v>
      </c>
      <c r="JPZ96" s="592" t="s">
        <v>623</v>
      </c>
      <c r="JQA96" s="592" t="s">
        <v>623</v>
      </c>
      <c r="JQB96" s="592" t="s">
        <v>623</v>
      </c>
      <c r="JQC96" s="592" t="s">
        <v>623</v>
      </c>
      <c r="JQD96" s="592" t="s">
        <v>623</v>
      </c>
      <c r="JQE96" s="592" t="s">
        <v>623</v>
      </c>
      <c r="JQF96" s="592" t="s">
        <v>623</v>
      </c>
      <c r="JQG96" s="592" t="s">
        <v>623</v>
      </c>
      <c r="JQH96" s="592" t="s">
        <v>623</v>
      </c>
      <c r="JQI96" s="592" t="s">
        <v>623</v>
      </c>
      <c r="JQJ96" s="592" t="s">
        <v>623</v>
      </c>
      <c r="JQK96" s="592" t="s">
        <v>623</v>
      </c>
      <c r="JQL96" s="592" t="s">
        <v>623</v>
      </c>
      <c r="JQM96" s="592" t="s">
        <v>623</v>
      </c>
      <c r="JQN96" s="592" t="s">
        <v>623</v>
      </c>
      <c r="JQO96" s="592" t="s">
        <v>623</v>
      </c>
      <c r="JQP96" s="592" t="s">
        <v>623</v>
      </c>
      <c r="JQQ96" s="592" t="s">
        <v>623</v>
      </c>
      <c r="JQR96" s="592" t="s">
        <v>623</v>
      </c>
      <c r="JQS96" s="592" t="s">
        <v>623</v>
      </c>
      <c r="JQT96" s="592" t="s">
        <v>623</v>
      </c>
      <c r="JQU96" s="592" t="s">
        <v>623</v>
      </c>
      <c r="JQV96" s="592" t="s">
        <v>623</v>
      </c>
      <c r="JQW96" s="592" t="s">
        <v>623</v>
      </c>
      <c r="JQX96" s="592" t="s">
        <v>623</v>
      </c>
      <c r="JQY96" s="592" t="s">
        <v>623</v>
      </c>
      <c r="JQZ96" s="592" t="s">
        <v>623</v>
      </c>
      <c r="JRA96" s="592" t="s">
        <v>623</v>
      </c>
      <c r="JRB96" s="592" t="s">
        <v>623</v>
      </c>
      <c r="JRC96" s="592" t="s">
        <v>623</v>
      </c>
      <c r="JRD96" s="592" t="s">
        <v>623</v>
      </c>
      <c r="JRE96" s="592" t="s">
        <v>623</v>
      </c>
      <c r="JRF96" s="592" t="s">
        <v>623</v>
      </c>
      <c r="JRG96" s="592" t="s">
        <v>623</v>
      </c>
      <c r="JRH96" s="592" t="s">
        <v>623</v>
      </c>
      <c r="JRI96" s="592" t="s">
        <v>623</v>
      </c>
      <c r="JRJ96" s="592" t="s">
        <v>623</v>
      </c>
      <c r="JRK96" s="592" t="s">
        <v>623</v>
      </c>
      <c r="JRL96" s="592" t="s">
        <v>623</v>
      </c>
      <c r="JRM96" s="592" t="s">
        <v>623</v>
      </c>
      <c r="JRN96" s="592" t="s">
        <v>623</v>
      </c>
      <c r="JRO96" s="592" t="s">
        <v>623</v>
      </c>
      <c r="JRP96" s="592" t="s">
        <v>623</v>
      </c>
      <c r="JRQ96" s="592" t="s">
        <v>623</v>
      </c>
      <c r="JRR96" s="592" t="s">
        <v>623</v>
      </c>
      <c r="JRS96" s="592" t="s">
        <v>623</v>
      </c>
      <c r="JRT96" s="592" t="s">
        <v>623</v>
      </c>
      <c r="JRU96" s="592" t="s">
        <v>623</v>
      </c>
      <c r="JRV96" s="592" t="s">
        <v>623</v>
      </c>
      <c r="JRW96" s="592" t="s">
        <v>623</v>
      </c>
      <c r="JRX96" s="592" t="s">
        <v>623</v>
      </c>
      <c r="JRY96" s="592" t="s">
        <v>623</v>
      </c>
      <c r="JRZ96" s="592" t="s">
        <v>623</v>
      </c>
      <c r="JSA96" s="592" t="s">
        <v>623</v>
      </c>
      <c r="JSB96" s="592" t="s">
        <v>623</v>
      </c>
      <c r="JSC96" s="592" t="s">
        <v>623</v>
      </c>
      <c r="JSD96" s="592" t="s">
        <v>623</v>
      </c>
      <c r="JSE96" s="592" t="s">
        <v>623</v>
      </c>
      <c r="JSF96" s="592" t="s">
        <v>623</v>
      </c>
      <c r="JSG96" s="592" t="s">
        <v>623</v>
      </c>
      <c r="JSH96" s="592" t="s">
        <v>623</v>
      </c>
      <c r="JSI96" s="592" t="s">
        <v>623</v>
      </c>
      <c r="JSJ96" s="592" t="s">
        <v>623</v>
      </c>
      <c r="JSK96" s="592" t="s">
        <v>623</v>
      </c>
      <c r="JSL96" s="592" t="s">
        <v>623</v>
      </c>
      <c r="JSM96" s="592" t="s">
        <v>623</v>
      </c>
      <c r="JSN96" s="592" t="s">
        <v>623</v>
      </c>
      <c r="JSO96" s="592" t="s">
        <v>623</v>
      </c>
      <c r="JSP96" s="592" t="s">
        <v>623</v>
      </c>
      <c r="JSQ96" s="592" t="s">
        <v>623</v>
      </c>
      <c r="JSR96" s="592" t="s">
        <v>623</v>
      </c>
      <c r="JSS96" s="592" t="s">
        <v>623</v>
      </c>
      <c r="JST96" s="592" t="s">
        <v>623</v>
      </c>
      <c r="JSU96" s="592" t="s">
        <v>623</v>
      </c>
      <c r="JSV96" s="592" t="s">
        <v>623</v>
      </c>
      <c r="JSW96" s="592" t="s">
        <v>623</v>
      </c>
      <c r="JSX96" s="592" t="s">
        <v>623</v>
      </c>
      <c r="JSY96" s="592" t="s">
        <v>623</v>
      </c>
      <c r="JSZ96" s="592" t="s">
        <v>623</v>
      </c>
      <c r="JTA96" s="592" t="s">
        <v>623</v>
      </c>
      <c r="JTB96" s="592" t="s">
        <v>623</v>
      </c>
      <c r="JTC96" s="592" t="s">
        <v>623</v>
      </c>
      <c r="JTD96" s="592" t="s">
        <v>623</v>
      </c>
      <c r="JTE96" s="592" t="s">
        <v>623</v>
      </c>
      <c r="JTF96" s="592" t="s">
        <v>623</v>
      </c>
      <c r="JTG96" s="592" t="s">
        <v>623</v>
      </c>
      <c r="JTH96" s="592" t="s">
        <v>623</v>
      </c>
      <c r="JTI96" s="592" t="s">
        <v>623</v>
      </c>
      <c r="JTJ96" s="592" t="s">
        <v>623</v>
      </c>
      <c r="JTK96" s="592" t="s">
        <v>623</v>
      </c>
      <c r="JTL96" s="592" t="s">
        <v>623</v>
      </c>
      <c r="JTM96" s="592" t="s">
        <v>623</v>
      </c>
      <c r="JTN96" s="592" t="s">
        <v>623</v>
      </c>
      <c r="JTO96" s="592" t="s">
        <v>623</v>
      </c>
      <c r="JTP96" s="592" t="s">
        <v>623</v>
      </c>
      <c r="JTQ96" s="592" t="s">
        <v>623</v>
      </c>
      <c r="JTR96" s="592" t="s">
        <v>623</v>
      </c>
      <c r="JTS96" s="592" t="s">
        <v>623</v>
      </c>
      <c r="JTT96" s="592" t="s">
        <v>623</v>
      </c>
      <c r="JTU96" s="592" t="s">
        <v>623</v>
      </c>
      <c r="JTV96" s="592" t="s">
        <v>623</v>
      </c>
      <c r="JTW96" s="592" t="s">
        <v>623</v>
      </c>
      <c r="JTX96" s="592" t="s">
        <v>623</v>
      </c>
      <c r="JTY96" s="592" t="s">
        <v>623</v>
      </c>
      <c r="JTZ96" s="592" t="s">
        <v>623</v>
      </c>
      <c r="JUA96" s="592" t="s">
        <v>623</v>
      </c>
      <c r="JUB96" s="592" t="s">
        <v>623</v>
      </c>
      <c r="JUC96" s="592" t="s">
        <v>623</v>
      </c>
      <c r="JUD96" s="592" t="s">
        <v>623</v>
      </c>
      <c r="JUE96" s="592" t="s">
        <v>623</v>
      </c>
      <c r="JUF96" s="592" t="s">
        <v>623</v>
      </c>
      <c r="JUG96" s="592" t="s">
        <v>623</v>
      </c>
      <c r="JUH96" s="592" t="s">
        <v>623</v>
      </c>
      <c r="JUI96" s="592" t="s">
        <v>623</v>
      </c>
      <c r="JUJ96" s="592" t="s">
        <v>623</v>
      </c>
      <c r="JUK96" s="592" t="s">
        <v>623</v>
      </c>
      <c r="JUL96" s="592" t="s">
        <v>623</v>
      </c>
      <c r="JUM96" s="592" t="s">
        <v>623</v>
      </c>
      <c r="JUN96" s="592" t="s">
        <v>623</v>
      </c>
      <c r="JUO96" s="592" t="s">
        <v>623</v>
      </c>
      <c r="JUP96" s="592" t="s">
        <v>623</v>
      </c>
      <c r="JUQ96" s="592" t="s">
        <v>623</v>
      </c>
      <c r="JUR96" s="592" t="s">
        <v>623</v>
      </c>
      <c r="JUS96" s="592" t="s">
        <v>623</v>
      </c>
      <c r="JUT96" s="592" t="s">
        <v>623</v>
      </c>
      <c r="JUU96" s="592" t="s">
        <v>623</v>
      </c>
      <c r="JUV96" s="592" t="s">
        <v>623</v>
      </c>
      <c r="JUW96" s="592" t="s">
        <v>623</v>
      </c>
      <c r="JUX96" s="592" t="s">
        <v>623</v>
      </c>
      <c r="JUY96" s="592" t="s">
        <v>623</v>
      </c>
      <c r="JUZ96" s="592" t="s">
        <v>623</v>
      </c>
      <c r="JVA96" s="592" t="s">
        <v>623</v>
      </c>
      <c r="JVB96" s="592" t="s">
        <v>623</v>
      </c>
      <c r="JVC96" s="592" t="s">
        <v>623</v>
      </c>
      <c r="JVD96" s="592" t="s">
        <v>623</v>
      </c>
      <c r="JVE96" s="592" t="s">
        <v>623</v>
      </c>
      <c r="JVF96" s="592" t="s">
        <v>623</v>
      </c>
      <c r="JVG96" s="592" t="s">
        <v>623</v>
      </c>
      <c r="JVH96" s="592" t="s">
        <v>623</v>
      </c>
      <c r="JVI96" s="592" t="s">
        <v>623</v>
      </c>
      <c r="JVJ96" s="592" t="s">
        <v>623</v>
      </c>
      <c r="JVK96" s="592" t="s">
        <v>623</v>
      </c>
      <c r="JVL96" s="592" t="s">
        <v>623</v>
      </c>
      <c r="JVM96" s="592" t="s">
        <v>623</v>
      </c>
      <c r="JVN96" s="592" t="s">
        <v>623</v>
      </c>
      <c r="JVO96" s="592" t="s">
        <v>623</v>
      </c>
      <c r="JVP96" s="592" t="s">
        <v>623</v>
      </c>
      <c r="JVQ96" s="592" t="s">
        <v>623</v>
      </c>
      <c r="JVR96" s="592" t="s">
        <v>623</v>
      </c>
      <c r="JVS96" s="592" t="s">
        <v>623</v>
      </c>
      <c r="JVT96" s="592" t="s">
        <v>623</v>
      </c>
      <c r="JVU96" s="592" t="s">
        <v>623</v>
      </c>
      <c r="JVV96" s="592" t="s">
        <v>623</v>
      </c>
      <c r="JVW96" s="592" t="s">
        <v>623</v>
      </c>
      <c r="JVX96" s="592" t="s">
        <v>623</v>
      </c>
      <c r="JVY96" s="592" t="s">
        <v>623</v>
      </c>
      <c r="JVZ96" s="592" t="s">
        <v>623</v>
      </c>
      <c r="JWA96" s="592" t="s">
        <v>623</v>
      </c>
      <c r="JWB96" s="592" t="s">
        <v>623</v>
      </c>
      <c r="JWC96" s="592" t="s">
        <v>623</v>
      </c>
      <c r="JWD96" s="592" t="s">
        <v>623</v>
      </c>
      <c r="JWE96" s="592" t="s">
        <v>623</v>
      </c>
      <c r="JWF96" s="592" t="s">
        <v>623</v>
      </c>
      <c r="JWG96" s="592" t="s">
        <v>623</v>
      </c>
      <c r="JWH96" s="592" t="s">
        <v>623</v>
      </c>
      <c r="JWI96" s="592" t="s">
        <v>623</v>
      </c>
      <c r="JWJ96" s="592" t="s">
        <v>623</v>
      </c>
      <c r="JWK96" s="592" t="s">
        <v>623</v>
      </c>
      <c r="JWL96" s="592" t="s">
        <v>623</v>
      </c>
      <c r="JWM96" s="592" t="s">
        <v>623</v>
      </c>
      <c r="JWN96" s="592" t="s">
        <v>623</v>
      </c>
      <c r="JWO96" s="592" t="s">
        <v>623</v>
      </c>
      <c r="JWP96" s="592" t="s">
        <v>623</v>
      </c>
      <c r="JWQ96" s="592" t="s">
        <v>623</v>
      </c>
      <c r="JWR96" s="592" t="s">
        <v>623</v>
      </c>
      <c r="JWS96" s="592" t="s">
        <v>623</v>
      </c>
      <c r="JWT96" s="592" t="s">
        <v>623</v>
      </c>
      <c r="JWU96" s="592" t="s">
        <v>623</v>
      </c>
      <c r="JWV96" s="592" t="s">
        <v>623</v>
      </c>
      <c r="JWW96" s="592" t="s">
        <v>623</v>
      </c>
      <c r="JWX96" s="592" t="s">
        <v>623</v>
      </c>
      <c r="JWY96" s="592" t="s">
        <v>623</v>
      </c>
      <c r="JWZ96" s="592" t="s">
        <v>623</v>
      </c>
      <c r="JXA96" s="592" t="s">
        <v>623</v>
      </c>
      <c r="JXB96" s="592" t="s">
        <v>623</v>
      </c>
      <c r="JXC96" s="592" t="s">
        <v>623</v>
      </c>
      <c r="JXD96" s="592" t="s">
        <v>623</v>
      </c>
      <c r="JXE96" s="592" t="s">
        <v>623</v>
      </c>
      <c r="JXF96" s="592" t="s">
        <v>623</v>
      </c>
      <c r="JXG96" s="592" t="s">
        <v>623</v>
      </c>
      <c r="JXH96" s="592" t="s">
        <v>623</v>
      </c>
      <c r="JXI96" s="592" t="s">
        <v>623</v>
      </c>
      <c r="JXJ96" s="592" t="s">
        <v>623</v>
      </c>
      <c r="JXK96" s="592" t="s">
        <v>623</v>
      </c>
      <c r="JXL96" s="592" t="s">
        <v>623</v>
      </c>
      <c r="JXM96" s="592" t="s">
        <v>623</v>
      </c>
      <c r="JXN96" s="592" t="s">
        <v>623</v>
      </c>
      <c r="JXO96" s="592" t="s">
        <v>623</v>
      </c>
      <c r="JXP96" s="592" t="s">
        <v>623</v>
      </c>
      <c r="JXQ96" s="592" t="s">
        <v>623</v>
      </c>
      <c r="JXR96" s="592" t="s">
        <v>623</v>
      </c>
      <c r="JXS96" s="592" t="s">
        <v>623</v>
      </c>
      <c r="JXT96" s="592" t="s">
        <v>623</v>
      </c>
      <c r="JXU96" s="592" t="s">
        <v>623</v>
      </c>
      <c r="JXV96" s="592" t="s">
        <v>623</v>
      </c>
      <c r="JXW96" s="592" t="s">
        <v>623</v>
      </c>
      <c r="JXX96" s="592" t="s">
        <v>623</v>
      </c>
      <c r="JXY96" s="592" t="s">
        <v>623</v>
      </c>
      <c r="JXZ96" s="592" t="s">
        <v>623</v>
      </c>
      <c r="JYA96" s="592" t="s">
        <v>623</v>
      </c>
      <c r="JYB96" s="592" t="s">
        <v>623</v>
      </c>
      <c r="JYC96" s="592" t="s">
        <v>623</v>
      </c>
      <c r="JYD96" s="592" t="s">
        <v>623</v>
      </c>
      <c r="JYE96" s="592" t="s">
        <v>623</v>
      </c>
      <c r="JYF96" s="592" t="s">
        <v>623</v>
      </c>
      <c r="JYG96" s="592" t="s">
        <v>623</v>
      </c>
      <c r="JYH96" s="592" t="s">
        <v>623</v>
      </c>
      <c r="JYI96" s="592" t="s">
        <v>623</v>
      </c>
      <c r="JYJ96" s="592" t="s">
        <v>623</v>
      </c>
      <c r="JYK96" s="592" t="s">
        <v>623</v>
      </c>
      <c r="JYL96" s="592" t="s">
        <v>623</v>
      </c>
      <c r="JYM96" s="592" t="s">
        <v>623</v>
      </c>
      <c r="JYN96" s="592" t="s">
        <v>623</v>
      </c>
      <c r="JYO96" s="592" t="s">
        <v>623</v>
      </c>
      <c r="JYP96" s="592" t="s">
        <v>623</v>
      </c>
      <c r="JYQ96" s="592" t="s">
        <v>623</v>
      </c>
      <c r="JYR96" s="592" t="s">
        <v>623</v>
      </c>
      <c r="JYS96" s="592" t="s">
        <v>623</v>
      </c>
      <c r="JYT96" s="592" t="s">
        <v>623</v>
      </c>
      <c r="JYU96" s="592" t="s">
        <v>623</v>
      </c>
      <c r="JYV96" s="592" t="s">
        <v>623</v>
      </c>
      <c r="JYW96" s="592" t="s">
        <v>623</v>
      </c>
      <c r="JYX96" s="592" t="s">
        <v>623</v>
      </c>
      <c r="JYY96" s="592" t="s">
        <v>623</v>
      </c>
      <c r="JYZ96" s="592" t="s">
        <v>623</v>
      </c>
      <c r="JZA96" s="592" t="s">
        <v>623</v>
      </c>
      <c r="JZB96" s="592" t="s">
        <v>623</v>
      </c>
      <c r="JZC96" s="592" t="s">
        <v>623</v>
      </c>
      <c r="JZD96" s="592" t="s">
        <v>623</v>
      </c>
      <c r="JZE96" s="592" t="s">
        <v>623</v>
      </c>
      <c r="JZF96" s="592" t="s">
        <v>623</v>
      </c>
      <c r="JZG96" s="592" t="s">
        <v>623</v>
      </c>
      <c r="JZH96" s="592" t="s">
        <v>623</v>
      </c>
      <c r="JZI96" s="592" t="s">
        <v>623</v>
      </c>
      <c r="JZJ96" s="592" t="s">
        <v>623</v>
      </c>
      <c r="JZK96" s="592" t="s">
        <v>623</v>
      </c>
      <c r="JZL96" s="592" t="s">
        <v>623</v>
      </c>
      <c r="JZM96" s="592" t="s">
        <v>623</v>
      </c>
      <c r="JZN96" s="592" t="s">
        <v>623</v>
      </c>
      <c r="JZO96" s="592" t="s">
        <v>623</v>
      </c>
      <c r="JZP96" s="592" t="s">
        <v>623</v>
      </c>
      <c r="JZQ96" s="592" t="s">
        <v>623</v>
      </c>
      <c r="JZR96" s="592" t="s">
        <v>623</v>
      </c>
      <c r="JZS96" s="592" t="s">
        <v>623</v>
      </c>
      <c r="JZT96" s="592" t="s">
        <v>623</v>
      </c>
      <c r="JZU96" s="592" t="s">
        <v>623</v>
      </c>
      <c r="JZV96" s="592" t="s">
        <v>623</v>
      </c>
      <c r="JZW96" s="592" t="s">
        <v>623</v>
      </c>
      <c r="JZX96" s="592" t="s">
        <v>623</v>
      </c>
      <c r="JZY96" s="592" t="s">
        <v>623</v>
      </c>
      <c r="JZZ96" s="592" t="s">
        <v>623</v>
      </c>
      <c r="KAA96" s="592" t="s">
        <v>623</v>
      </c>
      <c r="KAB96" s="592" t="s">
        <v>623</v>
      </c>
      <c r="KAC96" s="592" t="s">
        <v>623</v>
      </c>
      <c r="KAD96" s="592" t="s">
        <v>623</v>
      </c>
      <c r="KAE96" s="592" t="s">
        <v>623</v>
      </c>
      <c r="KAF96" s="592" t="s">
        <v>623</v>
      </c>
      <c r="KAG96" s="592" t="s">
        <v>623</v>
      </c>
      <c r="KAH96" s="592" t="s">
        <v>623</v>
      </c>
      <c r="KAI96" s="592" t="s">
        <v>623</v>
      </c>
      <c r="KAJ96" s="592" t="s">
        <v>623</v>
      </c>
      <c r="KAK96" s="592" t="s">
        <v>623</v>
      </c>
      <c r="KAL96" s="592" t="s">
        <v>623</v>
      </c>
      <c r="KAM96" s="592" t="s">
        <v>623</v>
      </c>
      <c r="KAN96" s="592" t="s">
        <v>623</v>
      </c>
      <c r="KAO96" s="592" t="s">
        <v>623</v>
      </c>
      <c r="KAP96" s="592" t="s">
        <v>623</v>
      </c>
      <c r="KAQ96" s="592" t="s">
        <v>623</v>
      </c>
      <c r="KAR96" s="592" t="s">
        <v>623</v>
      </c>
      <c r="KAS96" s="592" t="s">
        <v>623</v>
      </c>
      <c r="KAT96" s="592" t="s">
        <v>623</v>
      </c>
      <c r="KAU96" s="592" t="s">
        <v>623</v>
      </c>
      <c r="KAV96" s="592" t="s">
        <v>623</v>
      </c>
      <c r="KAW96" s="592" t="s">
        <v>623</v>
      </c>
      <c r="KAX96" s="592" t="s">
        <v>623</v>
      </c>
      <c r="KAY96" s="592" t="s">
        <v>623</v>
      </c>
      <c r="KAZ96" s="592" t="s">
        <v>623</v>
      </c>
      <c r="KBA96" s="592" t="s">
        <v>623</v>
      </c>
      <c r="KBB96" s="592" t="s">
        <v>623</v>
      </c>
      <c r="KBC96" s="592" t="s">
        <v>623</v>
      </c>
      <c r="KBD96" s="592" t="s">
        <v>623</v>
      </c>
      <c r="KBE96" s="592" t="s">
        <v>623</v>
      </c>
      <c r="KBF96" s="592" t="s">
        <v>623</v>
      </c>
      <c r="KBG96" s="592" t="s">
        <v>623</v>
      </c>
      <c r="KBH96" s="592" t="s">
        <v>623</v>
      </c>
      <c r="KBI96" s="592" t="s">
        <v>623</v>
      </c>
      <c r="KBJ96" s="592" t="s">
        <v>623</v>
      </c>
      <c r="KBK96" s="592" t="s">
        <v>623</v>
      </c>
      <c r="KBL96" s="592" t="s">
        <v>623</v>
      </c>
      <c r="KBM96" s="592" t="s">
        <v>623</v>
      </c>
      <c r="KBN96" s="592" t="s">
        <v>623</v>
      </c>
      <c r="KBO96" s="592" t="s">
        <v>623</v>
      </c>
      <c r="KBP96" s="592" t="s">
        <v>623</v>
      </c>
      <c r="KBQ96" s="592" t="s">
        <v>623</v>
      </c>
      <c r="KBR96" s="592" t="s">
        <v>623</v>
      </c>
      <c r="KBS96" s="592" t="s">
        <v>623</v>
      </c>
      <c r="KBT96" s="592" t="s">
        <v>623</v>
      </c>
      <c r="KBU96" s="592" t="s">
        <v>623</v>
      </c>
      <c r="KBV96" s="592" t="s">
        <v>623</v>
      </c>
      <c r="KBW96" s="592" t="s">
        <v>623</v>
      </c>
      <c r="KBX96" s="592" t="s">
        <v>623</v>
      </c>
      <c r="KBY96" s="592" t="s">
        <v>623</v>
      </c>
      <c r="KBZ96" s="592" t="s">
        <v>623</v>
      </c>
      <c r="KCA96" s="592" t="s">
        <v>623</v>
      </c>
      <c r="KCB96" s="592" t="s">
        <v>623</v>
      </c>
      <c r="KCC96" s="592" t="s">
        <v>623</v>
      </c>
      <c r="KCD96" s="592" t="s">
        <v>623</v>
      </c>
      <c r="KCE96" s="592" t="s">
        <v>623</v>
      </c>
      <c r="KCF96" s="592" t="s">
        <v>623</v>
      </c>
      <c r="KCG96" s="592" t="s">
        <v>623</v>
      </c>
      <c r="KCH96" s="592" t="s">
        <v>623</v>
      </c>
      <c r="KCI96" s="592" t="s">
        <v>623</v>
      </c>
      <c r="KCJ96" s="592" t="s">
        <v>623</v>
      </c>
      <c r="KCK96" s="592" t="s">
        <v>623</v>
      </c>
      <c r="KCL96" s="592" t="s">
        <v>623</v>
      </c>
      <c r="KCM96" s="592" t="s">
        <v>623</v>
      </c>
      <c r="KCN96" s="592" t="s">
        <v>623</v>
      </c>
      <c r="KCO96" s="592" t="s">
        <v>623</v>
      </c>
      <c r="KCP96" s="592" t="s">
        <v>623</v>
      </c>
      <c r="KCQ96" s="592" t="s">
        <v>623</v>
      </c>
      <c r="KCR96" s="592" t="s">
        <v>623</v>
      </c>
      <c r="KCS96" s="592" t="s">
        <v>623</v>
      </c>
      <c r="KCT96" s="592" t="s">
        <v>623</v>
      </c>
      <c r="KCU96" s="592" t="s">
        <v>623</v>
      </c>
      <c r="KCV96" s="592" t="s">
        <v>623</v>
      </c>
      <c r="KCW96" s="592" t="s">
        <v>623</v>
      </c>
      <c r="KCX96" s="592" t="s">
        <v>623</v>
      </c>
      <c r="KCY96" s="592" t="s">
        <v>623</v>
      </c>
      <c r="KCZ96" s="592" t="s">
        <v>623</v>
      </c>
      <c r="KDA96" s="592" t="s">
        <v>623</v>
      </c>
      <c r="KDB96" s="592" t="s">
        <v>623</v>
      </c>
      <c r="KDC96" s="592" t="s">
        <v>623</v>
      </c>
      <c r="KDD96" s="592" t="s">
        <v>623</v>
      </c>
      <c r="KDE96" s="592" t="s">
        <v>623</v>
      </c>
      <c r="KDF96" s="592" t="s">
        <v>623</v>
      </c>
      <c r="KDG96" s="592" t="s">
        <v>623</v>
      </c>
      <c r="KDH96" s="592" t="s">
        <v>623</v>
      </c>
      <c r="KDI96" s="592" t="s">
        <v>623</v>
      </c>
      <c r="KDJ96" s="592" t="s">
        <v>623</v>
      </c>
      <c r="KDK96" s="592" t="s">
        <v>623</v>
      </c>
      <c r="KDL96" s="592" t="s">
        <v>623</v>
      </c>
      <c r="KDM96" s="592" t="s">
        <v>623</v>
      </c>
      <c r="KDN96" s="592" t="s">
        <v>623</v>
      </c>
      <c r="KDO96" s="592" t="s">
        <v>623</v>
      </c>
      <c r="KDP96" s="592" t="s">
        <v>623</v>
      </c>
      <c r="KDQ96" s="592" t="s">
        <v>623</v>
      </c>
      <c r="KDR96" s="592" t="s">
        <v>623</v>
      </c>
      <c r="KDS96" s="592" t="s">
        <v>623</v>
      </c>
      <c r="KDT96" s="592" t="s">
        <v>623</v>
      </c>
      <c r="KDU96" s="592" t="s">
        <v>623</v>
      </c>
      <c r="KDV96" s="592" t="s">
        <v>623</v>
      </c>
      <c r="KDW96" s="592" t="s">
        <v>623</v>
      </c>
      <c r="KDX96" s="592" t="s">
        <v>623</v>
      </c>
      <c r="KDY96" s="592" t="s">
        <v>623</v>
      </c>
      <c r="KDZ96" s="592" t="s">
        <v>623</v>
      </c>
      <c r="KEA96" s="592" t="s">
        <v>623</v>
      </c>
      <c r="KEB96" s="592" t="s">
        <v>623</v>
      </c>
      <c r="KEC96" s="592" t="s">
        <v>623</v>
      </c>
      <c r="KED96" s="592" t="s">
        <v>623</v>
      </c>
      <c r="KEE96" s="592" t="s">
        <v>623</v>
      </c>
      <c r="KEF96" s="592" t="s">
        <v>623</v>
      </c>
      <c r="KEG96" s="592" t="s">
        <v>623</v>
      </c>
      <c r="KEH96" s="592" t="s">
        <v>623</v>
      </c>
      <c r="KEI96" s="592" t="s">
        <v>623</v>
      </c>
      <c r="KEJ96" s="592" t="s">
        <v>623</v>
      </c>
      <c r="KEK96" s="592" t="s">
        <v>623</v>
      </c>
      <c r="KEL96" s="592" t="s">
        <v>623</v>
      </c>
      <c r="KEM96" s="592" t="s">
        <v>623</v>
      </c>
      <c r="KEN96" s="592" t="s">
        <v>623</v>
      </c>
      <c r="KEO96" s="592" t="s">
        <v>623</v>
      </c>
      <c r="KEP96" s="592" t="s">
        <v>623</v>
      </c>
      <c r="KEQ96" s="592" t="s">
        <v>623</v>
      </c>
      <c r="KER96" s="592" t="s">
        <v>623</v>
      </c>
      <c r="KES96" s="592" t="s">
        <v>623</v>
      </c>
      <c r="KET96" s="592" t="s">
        <v>623</v>
      </c>
      <c r="KEU96" s="592" t="s">
        <v>623</v>
      </c>
      <c r="KEV96" s="592" t="s">
        <v>623</v>
      </c>
      <c r="KEW96" s="592" t="s">
        <v>623</v>
      </c>
      <c r="KEX96" s="592" t="s">
        <v>623</v>
      </c>
      <c r="KEY96" s="592" t="s">
        <v>623</v>
      </c>
      <c r="KEZ96" s="592" t="s">
        <v>623</v>
      </c>
      <c r="KFA96" s="592" t="s">
        <v>623</v>
      </c>
      <c r="KFB96" s="592" t="s">
        <v>623</v>
      </c>
      <c r="KFC96" s="592" t="s">
        <v>623</v>
      </c>
      <c r="KFD96" s="592" t="s">
        <v>623</v>
      </c>
      <c r="KFE96" s="592" t="s">
        <v>623</v>
      </c>
      <c r="KFF96" s="592" t="s">
        <v>623</v>
      </c>
      <c r="KFG96" s="592" t="s">
        <v>623</v>
      </c>
      <c r="KFH96" s="592" t="s">
        <v>623</v>
      </c>
      <c r="KFI96" s="592" t="s">
        <v>623</v>
      </c>
      <c r="KFJ96" s="592" t="s">
        <v>623</v>
      </c>
      <c r="KFK96" s="592" t="s">
        <v>623</v>
      </c>
      <c r="KFL96" s="592" t="s">
        <v>623</v>
      </c>
      <c r="KFM96" s="592" t="s">
        <v>623</v>
      </c>
      <c r="KFN96" s="592" t="s">
        <v>623</v>
      </c>
      <c r="KFO96" s="592" t="s">
        <v>623</v>
      </c>
      <c r="KFP96" s="592" t="s">
        <v>623</v>
      </c>
      <c r="KFQ96" s="592" t="s">
        <v>623</v>
      </c>
      <c r="KFR96" s="592" t="s">
        <v>623</v>
      </c>
      <c r="KFS96" s="592" t="s">
        <v>623</v>
      </c>
      <c r="KFT96" s="592" t="s">
        <v>623</v>
      </c>
      <c r="KFU96" s="592" t="s">
        <v>623</v>
      </c>
      <c r="KFV96" s="592" t="s">
        <v>623</v>
      </c>
      <c r="KFW96" s="592" t="s">
        <v>623</v>
      </c>
      <c r="KFX96" s="592" t="s">
        <v>623</v>
      </c>
      <c r="KFY96" s="592" t="s">
        <v>623</v>
      </c>
      <c r="KFZ96" s="592" t="s">
        <v>623</v>
      </c>
      <c r="KGA96" s="592" t="s">
        <v>623</v>
      </c>
      <c r="KGB96" s="592" t="s">
        <v>623</v>
      </c>
      <c r="KGC96" s="592" t="s">
        <v>623</v>
      </c>
      <c r="KGD96" s="592" t="s">
        <v>623</v>
      </c>
      <c r="KGE96" s="592" t="s">
        <v>623</v>
      </c>
      <c r="KGF96" s="592" t="s">
        <v>623</v>
      </c>
      <c r="KGG96" s="592" t="s">
        <v>623</v>
      </c>
      <c r="KGH96" s="592" t="s">
        <v>623</v>
      </c>
      <c r="KGI96" s="592" t="s">
        <v>623</v>
      </c>
      <c r="KGJ96" s="592" t="s">
        <v>623</v>
      </c>
      <c r="KGK96" s="592" t="s">
        <v>623</v>
      </c>
      <c r="KGL96" s="592" t="s">
        <v>623</v>
      </c>
      <c r="KGM96" s="592" t="s">
        <v>623</v>
      </c>
      <c r="KGN96" s="592" t="s">
        <v>623</v>
      </c>
      <c r="KGO96" s="592" t="s">
        <v>623</v>
      </c>
      <c r="KGP96" s="592" t="s">
        <v>623</v>
      </c>
      <c r="KGQ96" s="592" t="s">
        <v>623</v>
      </c>
      <c r="KGR96" s="592" t="s">
        <v>623</v>
      </c>
      <c r="KGS96" s="592" t="s">
        <v>623</v>
      </c>
      <c r="KGT96" s="592" t="s">
        <v>623</v>
      </c>
      <c r="KGU96" s="592" t="s">
        <v>623</v>
      </c>
      <c r="KGV96" s="592" t="s">
        <v>623</v>
      </c>
      <c r="KGW96" s="592" t="s">
        <v>623</v>
      </c>
      <c r="KGX96" s="592" t="s">
        <v>623</v>
      </c>
      <c r="KGY96" s="592" t="s">
        <v>623</v>
      </c>
      <c r="KGZ96" s="592" t="s">
        <v>623</v>
      </c>
      <c r="KHA96" s="592" t="s">
        <v>623</v>
      </c>
      <c r="KHB96" s="592" t="s">
        <v>623</v>
      </c>
      <c r="KHC96" s="592" t="s">
        <v>623</v>
      </c>
      <c r="KHD96" s="592" t="s">
        <v>623</v>
      </c>
      <c r="KHE96" s="592" t="s">
        <v>623</v>
      </c>
      <c r="KHF96" s="592" t="s">
        <v>623</v>
      </c>
      <c r="KHG96" s="592" t="s">
        <v>623</v>
      </c>
      <c r="KHH96" s="592" t="s">
        <v>623</v>
      </c>
      <c r="KHI96" s="592" t="s">
        <v>623</v>
      </c>
      <c r="KHJ96" s="592" t="s">
        <v>623</v>
      </c>
      <c r="KHK96" s="592" t="s">
        <v>623</v>
      </c>
      <c r="KHL96" s="592" t="s">
        <v>623</v>
      </c>
      <c r="KHM96" s="592" t="s">
        <v>623</v>
      </c>
      <c r="KHN96" s="592" t="s">
        <v>623</v>
      </c>
      <c r="KHO96" s="592" t="s">
        <v>623</v>
      </c>
      <c r="KHP96" s="592" t="s">
        <v>623</v>
      </c>
      <c r="KHQ96" s="592" t="s">
        <v>623</v>
      </c>
      <c r="KHR96" s="592" t="s">
        <v>623</v>
      </c>
      <c r="KHS96" s="592" t="s">
        <v>623</v>
      </c>
      <c r="KHT96" s="592" t="s">
        <v>623</v>
      </c>
      <c r="KHU96" s="592" t="s">
        <v>623</v>
      </c>
      <c r="KHV96" s="592" t="s">
        <v>623</v>
      </c>
      <c r="KHW96" s="592" t="s">
        <v>623</v>
      </c>
      <c r="KHX96" s="592" t="s">
        <v>623</v>
      </c>
      <c r="KHY96" s="592" t="s">
        <v>623</v>
      </c>
      <c r="KHZ96" s="592" t="s">
        <v>623</v>
      </c>
      <c r="KIA96" s="592" t="s">
        <v>623</v>
      </c>
      <c r="KIB96" s="592" t="s">
        <v>623</v>
      </c>
      <c r="KIC96" s="592" t="s">
        <v>623</v>
      </c>
      <c r="KID96" s="592" t="s">
        <v>623</v>
      </c>
      <c r="KIE96" s="592" t="s">
        <v>623</v>
      </c>
      <c r="KIF96" s="592" t="s">
        <v>623</v>
      </c>
      <c r="KIG96" s="592" t="s">
        <v>623</v>
      </c>
      <c r="KIH96" s="592" t="s">
        <v>623</v>
      </c>
      <c r="KII96" s="592" t="s">
        <v>623</v>
      </c>
      <c r="KIJ96" s="592" t="s">
        <v>623</v>
      </c>
      <c r="KIK96" s="592" t="s">
        <v>623</v>
      </c>
      <c r="KIL96" s="592" t="s">
        <v>623</v>
      </c>
      <c r="KIM96" s="592" t="s">
        <v>623</v>
      </c>
      <c r="KIN96" s="592" t="s">
        <v>623</v>
      </c>
      <c r="KIO96" s="592" t="s">
        <v>623</v>
      </c>
      <c r="KIP96" s="592" t="s">
        <v>623</v>
      </c>
      <c r="KIQ96" s="592" t="s">
        <v>623</v>
      </c>
      <c r="KIR96" s="592" t="s">
        <v>623</v>
      </c>
      <c r="KIS96" s="592" t="s">
        <v>623</v>
      </c>
      <c r="KIT96" s="592" t="s">
        <v>623</v>
      </c>
      <c r="KIU96" s="592" t="s">
        <v>623</v>
      </c>
      <c r="KIV96" s="592" t="s">
        <v>623</v>
      </c>
      <c r="KIW96" s="592" t="s">
        <v>623</v>
      </c>
      <c r="KIX96" s="592" t="s">
        <v>623</v>
      </c>
      <c r="KIY96" s="592" t="s">
        <v>623</v>
      </c>
      <c r="KIZ96" s="592" t="s">
        <v>623</v>
      </c>
      <c r="KJA96" s="592" t="s">
        <v>623</v>
      </c>
      <c r="KJB96" s="592" t="s">
        <v>623</v>
      </c>
      <c r="KJC96" s="592" t="s">
        <v>623</v>
      </c>
      <c r="KJD96" s="592" t="s">
        <v>623</v>
      </c>
      <c r="KJE96" s="592" t="s">
        <v>623</v>
      </c>
      <c r="KJF96" s="592" t="s">
        <v>623</v>
      </c>
      <c r="KJG96" s="592" t="s">
        <v>623</v>
      </c>
      <c r="KJH96" s="592" t="s">
        <v>623</v>
      </c>
      <c r="KJI96" s="592" t="s">
        <v>623</v>
      </c>
      <c r="KJJ96" s="592" t="s">
        <v>623</v>
      </c>
      <c r="KJK96" s="592" t="s">
        <v>623</v>
      </c>
      <c r="KJL96" s="592" t="s">
        <v>623</v>
      </c>
      <c r="KJM96" s="592" t="s">
        <v>623</v>
      </c>
      <c r="KJN96" s="592" t="s">
        <v>623</v>
      </c>
      <c r="KJO96" s="592" t="s">
        <v>623</v>
      </c>
      <c r="KJP96" s="592" t="s">
        <v>623</v>
      </c>
      <c r="KJQ96" s="592" t="s">
        <v>623</v>
      </c>
      <c r="KJR96" s="592" t="s">
        <v>623</v>
      </c>
      <c r="KJS96" s="592" t="s">
        <v>623</v>
      </c>
      <c r="KJT96" s="592" t="s">
        <v>623</v>
      </c>
      <c r="KJU96" s="592" t="s">
        <v>623</v>
      </c>
      <c r="KJV96" s="592" t="s">
        <v>623</v>
      </c>
      <c r="KJW96" s="592" t="s">
        <v>623</v>
      </c>
      <c r="KJX96" s="592" t="s">
        <v>623</v>
      </c>
      <c r="KJY96" s="592" t="s">
        <v>623</v>
      </c>
      <c r="KJZ96" s="592" t="s">
        <v>623</v>
      </c>
      <c r="KKA96" s="592" t="s">
        <v>623</v>
      </c>
      <c r="KKB96" s="592" t="s">
        <v>623</v>
      </c>
      <c r="KKC96" s="592" t="s">
        <v>623</v>
      </c>
      <c r="KKD96" s="592" t="s">
        <v>623</v>
      </c>
      <c r="KKE96" s="592" t="s">
        <v>623</v>
      </c>
      <c r="KKF96" s="592" t="s">
        <v>623</v>
      </c>
      <c r="KKG96" s="592" t="s">
        <v>623</v>
      </c>
      <c r="KKH96" s="592" t="s">
        <v>623</v>
      </c>
      <c r="KKI96" s="592" t="s">
        <v>623</v>
      </c>
      <c r="KKJ96" s="592" t="s">
        <v>623</v>
      </c>
      <c r="KKK96" s="592" t="s">
        <v>623</v>
      </c>
      <c r="KKL96" s="592" t="s">
        <v>623</v>
      </c>
      <c r="KKM96" s="592" t="s">
        <v>623</v>
      </c>
      <c r="KKN96" s="592" t="s">
        <v>623</v>
      </c>
      <c r="KKO96" s="592" t="s">
        <v>623</v>
      </c>
      <c r="KKP96" s="592" t="s">
        <v>623</v>
      </c>
      <c r="KKQ96" s="592" t="s">
        <v>623</v>
      </c>
      <c r="KKR96" s="592" t="s">
        <v>623</v>
      </c>
      <c r="KKS96" s="592" t="s">
        <v>623</v>
      </c>
      <c r="KKT96" s="592" t="s">
        <v>623</v>
      </c>
      <c r="KKU96" s="592" t="s">
        <v>623</v>
      </c>
      <c r="KKV96" s="592" t="s">
        <v>623</v>
      </c>
      <c r="KKW96" s="592" t="s">
        <v>623</v>
      </c>
      <c r="KKX96" s="592" t="s">
        <v>623</v>
      </c>
      <c r="KKY96" s="592" t="s">
        <v>623</v>
      </c>
      <c r="KKZ96" s="592" t="s">
        <v>623</v>
      </c>
      <c r="KLA96" s="592" t="s">
        <v>623</v>
      </c>
      <c r="KLB96" s="592" t="s">
        <v>623</v>
      </c>
      <c r="KLC96" s="592" t="s">
        <v>623</v>
      </c>
      <c r="KLD96" s="592" t="s">
        <v>623</v>
      </c>
      <c r="KLE96" s="592" t="s">
        <v>623</v>
      </c>
      <c r="KLF96" s="592" t="s">
        <v>623</v>
      </c>
      <c r="KLG96" s="592" t="s">
        <v>623</v>
      </c>
      <c r="KLH96" s="592" t="s">
        <v>623</v>
      </c>
      <c r="KLI96" s="592" t="s">
        <v>623</v>
      </c>
      <c r="KLJ96" s="592" t="s">
        <v>623</v>
      </c>
      <c r="KLK96" s="592" t="s">
        <v>623</v>
      </c>
      <c r="KLL96" s="592" t="s">
        <v>623</v>
      </c>
      <c r="KLM96" s="592" t="s">
        <v>623</v>
      </c>
      <c r="KLN96" s="592" t="s">
        <v>623</v>
      </c>
      <c r="KLO96" s="592" t="s">
        <v>623</v>
      </c>
      <c r="KLP96" s="592" t="s">
        <v>623</v>
      </c>
      <c r="KLQ96" s="592" t="s">
        <v>623</v>
      </c>
      <c r="KLR96" s="592" t="s">
        <v>623</v>
      </c>
      <c r="KLS96" s="592" t="s">
        <v>623</v>
      </c>
      <c r="KLT96" s="592" t="s">
        <v>623</v>
      </c>
      <c r="KLU96" s="592" t="s">
        <v>623</v>
      </c>
      <c r="KLV96" s="592" t="s">
        <v>623</v>
      </c>
      <c r="KLW96" s="592" t="s">
        <v>623</v>
      </c>
      <c r="KLX96" s="592" t="s">
        <v>623</v>
      </c>
      <c r="KLY96" s="592" t="s">
        <v>623</v>
      </c>
      <c r="KLZ96" s="592" t="s">
        <v>623</v>
      </c>
      <c r="KMA96" s="592" t="s">
        <v>623</v>
      </c>
      <c r="KMB96" s="592" t="s">
        <v>623</v>
      </c>
      <c r="KMC96" s="592" t="s">
        <v>623</v>
      </c>
      <c r="KMD96" s="592" t="s">
        <v>623</v>
      </c>
      <c r="KME96" s="592" t="s">
        <v>623</v>
      </c>
      <c r="KMF96" s="592" t="s">
        <v>623</v>
      </c>
      <c r="KMG96" s="592" t="s">
        <v>623</v>
      </c>
      <c r="KMH96" s="592" t="s">
        <v>623</v>
      </c>
      <c r="KMI96" s="592" t="s">
        <v>623</v>
      </c>
      <c r="KMJ96" s="592" t="s">
        <v>623</v>
      </c>
      <c r="KMK96" s="592" t="s">
        <v>623</v>
      </c>
      <c r="KML96" s="592" t="s">
        <v>623</v>
      </c>
      <c r="KMM96" s="592" t="s">
        <v>623</v>
      </c>
      <c r="KMN96" s="592" t="s">
        <v>623</v>
      </c>
      <c r="KMO96" s="592" t="s">
        <v>623</v>
      </c>
      <c r="KMP96" s="592" t="s">
        <v>623</v>
      </c>
      <c r="KMQ96" s="592" t="s">
        <v>623</v>
      </c>
      <c r="KMR96" s="592" t="s">
        <v>623</v>
      </c>
      <c r="KMS96" s="592" t="s">
        <v>623</v>
      </c>
      <c r="KMT96" s="592" t="s">
        <v>623</v>
      </c>
      <c r="KMU96" s="592" t="s">
        <v>623</v>
      </c>
      <c r="KMV96" s="592" t="s">
        <v>623</v>
      </c>
      <c r="KMW96" s="592" t="s">
        <v>623</v>
      </c>
      <c r="KMX96" s="592" t="s">
        <v>623</v>
      </c>
      <c r="KMY96" s="592" t="s">
        <v>623</v>
      </c>
      <c r="KMZ96" s="592" t="s">
        <v>623</v>
      </c>
      <c r="KNA96" s="592" t="s">
        <v>623</v>
      </c>
      <c r="KNB96" s="592" t="s">
        <v>623</v>
      </c>
      <c r="KNC96" s="592" t="s">
        <v>623</v>
      </c>
      <c r="KND96" s="592" t="s">
        <v>623</v>
      </c>
      <c r="KNE96" s="592" t="s">
        <v>623</v>
      </c>
      <c r="KNF96" s="592" t="s">
        <v>623</v>
      </c>
      <c r="KNG96" s="592" t="s">
        <v>623</v>
      </c>
      <c r="KNH96" s="592" t="s">
        <v>623</v>
      </c>
      <c r="KNI96" s="592" t="s">
        <v>623</v>
      </c>
      <c r="KNJ96" s="592" t="s">
        <v>623</v>
      </c>
      <c r="KNK96" s="592" t="s">
        <v>623</v>
      </c>
      <c r="KNL96" s="592" t="s">
        <v>623</v>
      </c>
      <c r="KNM96" s="592" t="s">
        <v>623</v>
      </c>
      <c r="KNN96" s="592" t="s">
        <v>623</v>
      </c>
      <c r="KNO96" s="592" t="s">
        <v>623</v>
      </c>
      <c r="KNP96" s="592" t="s">
        <v>623</v>
      </c>
      <c r="KNQ96" s="592" t="s">
        <v>623</v>
      </c>
      <c r="KNR96" s="592" t="s">
        <v>623</v>
      </c>
      <c r="KNS96" s="592" t="s">
        <v>623</v>
      </c>
      <c r="KNT96" s="592" t="s">
        <v>623</v>
      </c>
      <c r="KNU96" s="592" t="s">
        <v>623</v>
      </c>
      <c r="KNV96" s="592" t="s">
        <v>623</v>
      </c>
      <c r="KNW96" s="592" t="s">
        <v>623</v>
      </c>
      <c r="KNX96" s="592" t="s">
        <v>623</v>
      </c>
      <c r="KNY96" s="592" t="s">
        <v>623</v>
      </c>
      <c r="KNZ96" s="592" t="s">
        <v>623</v>
      </c>
      <c r="KOA96" s="592" t="s">
        <v>623</v>
      </c>
      <c r="KOB96" s="592" t="s">
        <v>623</v>
      </c>
      <c r="KOC96" s="592" t="s">
        <v>623</v>
      </c>
      <c r="KOD96" s="592" t="s">
        <v>623</v>
      </c>
      <c r="KOE96" s="592" t="s">
        <v>623</v>
      </c>
      <c r="KOF96" s="592" t="s">
        <v>623</v>
      </c>
      <c r="KOG96" s="592" t="s">
        <v>623</v>
      </c>
      <c r="KOH96" s="592" t="s">
        <v>623</v>
      </c>
      <c r="KOI96" s="592" t="s">
        <v>623</v>
      </c>
      <c r="KOJ96" s="592" t="s">
        <v>623</v>
      </c>
      <c r="KOK96" s="592" t="s">
        <v>623</v>
      </c>
      <c r="KOL96" s="592" t="s">
        <v>623</v>
      </c>
      <c r="KOM96" s="592" t="s">
        <v>623</v>
      </c>
      <c r="KON96" s="592" t="s">
        <v>623</v>
      </c>
      <c r="KOO96" s="592" t="s">
        <v>623</v>
      </c>
      <c r="KOP96" s="592" t="s">
        <v>623</v>
      </c>
      <c r="KOQ96" s="592" t="s">
        <v>623</v>
      </c>
      <c r="KOR96" s="592" t="s">
        <v>623</v>
      </c>
      <c r="KOS96" s="592" t="s">
        <v>623</v>
      </c>
      <c r="KOT96" s="592" t="s">
        <v>623</v>
      </c>
      <c r="KOU96" s="592" t="s">
        <v>623</v>
      </c>
      <c r="KOV96" s="592" t="s">
        <v>623</v>
      </c>
      <c r="KOW96" s="592" t="s">
        <v>623</v>
      </c>
      <c r="KOX96" s="592" t="s">
        <v>623</v>
      </c>
      <c r="KOY96" s="592" t="s">
        <v>623</v>
      </c>
      <c r="KOZ96" s="592" t="s">
        <v>623</v>
      </c>
      <c r="KPA96" s="592" t="s">
        <v>623</v>
      </c>
      <c r="KPB96" s="592" t="s">
        <v>623</v>
      </c>
      <c r="KPC96" s="592" t="s">
        <v>623</v>
      </c>
      <c r="KPD96" s="592" t="s">
        <v>623</v>
      </c>
      <c r="KPE96" s="592" t="s">
        <v>623</v>
      </c>
      <c r="KPF96" s="592" t="s">
        <v>623</v>
      </c>
      <c r="KPG96" s="592" t="s">
        <v>623</v>
      </c>
      <c r="KPH96" s="592" t="s">
        <v>623</v>
      </c>
      <c r="KPI96" s="592" t="s">
        <v>623</v>
      </c>
      <c r="KPJ96" s="592" t="s">
        <v>623</v>
      </c>
      <c r="KPK96" s="592" t="s">
        <v>623</v>
      </c>
      <c r="KPL96" s="592" t="s">
        <v>623</v>
      </c>
      <c r="KPM96" s="592" t="s">
        <v>623</v>
      </c>
      <c r="KPN96" s="592" t="s">
        <v>623</v>
      </c>
      <c r="KPO96" s="592" t="s">
        <v>623</v>
      </c>
      <c r="KPP96" s="592" t="s">
        <v>623</v>
      </c>
      <c r="KPQ96" s="592" t="s">
        <v>623</v>
      </c>
      <c r="KPR96" s="592" t="s">
        <v>623</v>
      </c>
      <c r="KPS96" s="592" t="s">
        <v>623</v>
      </c>
      <c r="KPT96" s="592" t="s">
        <v>623</v>
      </c>
      <c r="KPU96" s="592" t="s">
        <v>623</v>
      </c>
      <c r="KPV96" s="592" t="s">
        <v>623</v>
      </c>
      <c r="KPW96" s="592" t="s">
        <v>623</v>
      </c>
      <c r="KPX96" s="592" t="s">
        <v>623</v>
      </c>
      <c r="KPY96" s="592" t="s">
        <v>623</v>
      </c>
      <c r="KPZ96" s="592" t="s">
        <v>623</v>
      </c>
      <c r="KQA96" s="592" t="s">
        <v>623</v>
      </c>
      <c r="KQB96" s="592" t="s">
        <v>623</v>
      </c>
      <c r="KQC96" s="592" t="s">
        <v>623</v>
      </c>
      <c r="KQD96" s="592" t="s">
        <v>623</v>
      </c>
      <c r="KQE96" s="592" t="s">
        <v>623</v>
      </c>
      <c r="KQF96" s="592" t="s">
        <v>623</v>
      </c>
      <c r="KQG96" s="592" t="s">
        <v>623</v>
      </c>
      <c r="KQH96" s="592" t="s">
        <v>623</v>
      </c>
      <c r="KQI96" s="592" t="s">
        <v>623</v>
      </c>
      <c r="KQJ96" s="592" t="s">
        <v>623</v>
      </c>
      <c r="KQK96" s="592" t="s">
        <v>623</v>
      </c>
      <c r="KQL96" s="592" t="s">
        <v>623</v>
      </c>
      <c r="KQM96" s="592" t="s">
        <v>623</v>
      </c>
      <c r="KQN96" s="592" t="s">
        <v>623</v>
      </c>
      <c r="KQO96" s="592" t="s">
        <v>623</v>
      </c>
      <c r="KQP96" s="592" t="s">
        <v>623</v>
      </c>
      <c r="KQQ96" s="592" t="s">
        <v>623</v>
      </c>
      <c r="KQR96" s="592" t="s">
        <v>623</v>
      </c>
      <c r="KQS96" s="592" t="s">
        <v>623</v>
      </c>
      <c r="KQT96" s="592" t="s">
        <v>623</v>
      </c>
      <c r="KQU96" s="592" t="s">
        <v>623</v>
      </c>
      <c r="KQV96" s="592" t="s">
        <v>623</v>
      </c>
      <c r="KQW96" s="592" t="s">
        <v>623</v>
      </c>
      <c r="KQX96" s="592" t="s">
        <v>623</v>
      </c>
      <c r="KQY96" s="592" t="s">
        <v>623</v>
      </c>
      <c r="KQZ96" s="592" t="s">
        <v>623</v>
      </c>
      <c r="KRA96" s="592" t="s">
        <v>623</v>
      </c>
      <c r="KRB96" s="592" t="s">
        <v>623</v>
      </c>
      <c r="KRC96" s="592" t="s">
        <v>623</v>
      </c>
      <c r="KRD96" s="592" t="s">
        <v>623</v>
      </c>
      <c r="KRE96" s="592" t="s">
        <v>623</v>
      </c>
      <c r="KRF96" s="592" t="s">
        <v>623</v>
      </c>
      <c r="KRG96" s="592" t="s">
        <v>623</v>
      </c>
      <c r="KRH96" s="592" t="s">
        <v>623</v>
      </c>
      <c r="KRI96" s="592" t="s">
        <v>623</v>
      </c>
      <c r="KRJ96" s="592" t="s">
        <v>623</v>
      </c>
      <c r="KRK96" s="592" t="s">
        <v>623</v>
      </c>
      <c r="KRL96" s="592" t="s">
        <v>623</v>
      </c>
      <c r="KRM96" s="592" t="s">
        <v>623</v>
      </c>
      <c r="KRN96" s="592" t="s">
        <v>623</v>
      </c>
      <c r="KRO96" s="592" t="s">
        <v>623</v>
      </c>
      <c r="KRP96" s="592" t="s">
        <v>623</v>
      </c>
      <c r="KRQ96" s="592" t="s">
        <v>623</v>
      </c>
      <c r="KRR96" s="592" t="s">
        <v>623</v>
      </c>
      <c r="KRS96" s="592" t="s">
        <v>623</v>
      </c>
      <c r="KRT96" s="592" t="s">
        <v>623</v>
      </c>
      <c r="KRU96" s="592" t="s">
        <v>623</v>
      </c>
      <c r="KRV96" s="592" t="s">
        <v>623</v>
      </c>
      <c r="KRW96" s="592" t="s">
        <v>623</v>
      </c>
      <c r="KRX96" s="592" t="s">
        <v>623</v>
      </c>
      <c r="KRY96" s="592" t="s">
        <v>623</v>
      </c>
      <c r="KRZ96" s="592" t="s">
        <v>623</v>
      </c>
      <c r="KSA96" s="592" t="s">
        <v>623</v>
      </c>
      <c r="KSB96" s="592" t="s">
        <v>623</v>
      </c>
      <c r="KSC96" s="592" t="s">
        <v>623</v>
      </c>
      <c r="KSD96" s="592" t="s">
        <v>623</v>
      </c>
      <c r="KSE96" s="592" t="s">
        <v>623</v>
      </c>
      <c r="KSF96" s="592" t="s">
        <v>623</v>
      </c>
      <c r="KSG96" s="592" t="s">
        <v>623</v>
      </c>
      <c r="KSH96" s="592" t="s">
        <v>623</v>
      </c>
      <c r="KSI96" s="592" t="s">
        <v>623</v>
      </c>
      <c r="KSJ96" s="592" t="s">
        <v>623</v>
      </c>
      <c r="KSK96" s="592" t="s">
        <v>623</v>
      </c>
      <c r="KSL96" s="592" t="s">
        <v>623</v>
      </c>
      <c r="KSM96" s="592" t="s">
        <v>623</v>
      </c>
      <c r="KSN96" s="592" t="s">
        <v>623</v>
      </c>
      <c r="KSO96" s="592" t="s">
        <v>623</v>
      </c>
      <c r="KSP96" s="592" t="s">
        <v>623</v>
      </c>
      <c r="KSQ96" s="592" t="s">
        <v>623</v>
      </c>
      <c r="KSR96" s="592" t="s">
        <v>623</v>
      </c>
      <c r="KSS96" s="592" t="s">
        <v>623</v>
      </c>
      <c r="KST96" s="592" t="s">
        <v>623</v>
      </c>
      <c r="KSU96" s="592" t="s">
        <v>623</v>
      </c>
      <c r="KSV96" s="592" t="s">
        <v>623</v>
      </c>
      <c r="KSW96" s="592" t="s">
        <v>623</v>
      </c>
      <c r="KSX96" s="592" t="s">
        <v>623</v>
      </c>
      <c r="KSY96" s="592" t="s">
        <v>623</v>
      </c>
      <c r="KSZ96" s="592" t="s">
        <v>623</v>
      </c>
      <c r="KTA96" s="592" t="s">
        <v>623</v>
      </c>
      <c r="KTB96" s="592" t="s">
        <v>623</v>
      </c>
      <c r="KTC96" s="592" t="s">
        <v>623</v>
      </c>
      <c r="KTD96" s="592" t="s">
        <v>623</v>
      </c>
      <c r="KTE96" s="592" t="s">
        <v>623</v>
      </c>
      <c r="KTF96" s="592" t="s">
        <v>623</v>
      </c>
      <c r="KTG96" s="592" t="s">
        <v>623</v>
      </c>
      <c r="KTH96" s="592" t="s">
        <v>623</v>
      </c>
      <c r="KTI96" s="592" t="s">
        <v>623</v>
      </c>
      <c r="KTJ96" s="592" t="s">
        <v>623</v>
      </c>
      <c r="KTK96" s="592" t="s">
        <v>623</v>
      </c>
      <c r="KTL96" s="592" t="s">
        <v>623</v>
      </c>
      <c r="KTM96" s="592" t="s">
        <v>623</v>
      </c>
      <c r="KTN96" s="592" t="s">
        <v>623</v>
      </c>
      <c r="KTO96" s="592" t="s">
        <v>623</v>
      </c>
      <c r="KTP96" s="592" t="s">
        <v>623</v>
      </c>
      <c r="KTQ96" s="592" t="s">
        <v>623</v>
      </c>
      <c r="KTR96" s="592" t="s">
        <v>623</v>
      </c>
      <c r="KTS96" s="592" t="s">
        <v>623</v>
      </c>
      <c r="KTT96" s="592" t="s">
        <v>623</v>
      </c>
      <c r="KTU96" s="592" t="s">
        <v>623</v>
      </c>
      <c r="KTV96" s="592" t="s">
        <v>623</v>
      </c>
      <c r="KTW96" s="592" t="s">
        <v>623</v>
      </c>
      <c r="KTX96" s="592" t="s">
        <v>623</v>
      </c>
      <c r="KTY96" s="592" t="s">
        <v>623</v>
      </c>
      <c r="KTZ96" s="592" t="s">
        <v>623</v>
      </c>
      <c r="KUA96" s="592" t="s">
        <v>623</v>
      </c>
      <c r="KUB96" s="592" t="s">
        <v>623</v>
      </c>
      <c r="KUC96" s="592" t="s">
        <v>623</v>
      </c>
      <c r="KUD96" s="592" t="s">
        <v>623</v>
      </c>
      <c r="KUE96" s="592" t="s">
        <v>623</v>
      </c>
      <c r="KUF96" s="592" t="s">
        <v>623</v>
      </c>
      <c r="KUG96" s="592" t="s">
        <v>623</v>
      </c>
      <c r="KUH96" s="592" t="s">
        <v>623</v>
      </c>
      <c r="KUI96" s="592" t="s">
        <v>623</v>
      </c>
      <c r="KUJ96" s="592" t="s">
        <v>623</v>
      </c>
      <c r="KUK96" s="592" t="s">
        <v>623</v>
      </c>
      <c r="KUL96" s="592" t="s">
        <v>623</v>
      </c>
      <c r="KUM96" s="592" t="s">
        <v>623</v>
      </c>
      <c r="KUN96" s="592" t="s">
        <v>623</v>
      </c>
      <c r="KUO96" s="592" t="s">
        <v>623</v>
      </c>
      <c r="KUP96" s="592" t="s">
        <v>623</v>
      </c>
      <c r="KUQ96" s="592" t="s">
        <v>623</v>
      </c>
      <c r="KUR96" s="592" t="s">
        <v>623</v>
      </c>
      <c r="KUS96" s="592" t="s">
        <v>623</v>
      </c>
      <c r="KUT96" s="592" t="s">
        <v>623</v>
      </c>
      <c r="KUU96" s="592" t="s">
        <v>623</v>
      </c>
      <c r="KUV96" s="592" t="s">
        <v>623</v>
      </c>
      <c r="KUW96" s="592" t="s">
        <v>623</v>
      </c>
      <c r="KUX96" s="592" t="s">
        <v>623</v>
      </c>
      <c r="KUY96" s="592" t="s">
        <v>623</v>
      </c>
      <c r="KUZ96" s="592" t="s">
        <v>623</v>
      </c>
      <c r="KVA96" s="592" t="s">
        <v>623</v>
      </c>
      <c r="KVB96" s="592" t="s">
        <v>623</v>
      </c>
      <c r="KVC96" s="592" t="s">
        <v>623</v>
      </c>
      <c r="KVD96" s="592" t="s">
        <v>623</v>
      </c>
      <c r="KVE96" s="592" t="s">
        <v>623</v>
      </c>
      <c r="KVF96" s="592" t="s">
        <v>623</v>
      </c>
      <c r="KVG96" s="592" t="s">
        <v>623</v>
      </c>
      <c r="KVH96" s="592" t="s">
        <v>623</v>
      </c>
      <c r="KVI96" s="592" t="s">
        <v>623</v>
      </c>
      <c r="KVJ96" s="592" t="s">
        <v>623</v>
      </c>
      <c r="KVK96" s="592" t="s">
        <v>623</v>
      </c>
      <c r="KVL96" s="592" t="s">
        <v>623</v>
      </c>
      <c r="KVM96" s="592" t="s">
        <v>623</v>
      </c>
      <c r="KVN96" s="592" t="s">
        <v>623</v>
      </c>
      <c r="KVO96" s="592" t="s">
        <v>623</v>
      </c>
      <c r="KVP96" s="592" t="s">
        <v>623</v>
      </c>
      <c r="KVQ96" s="592" t="s">
        <v>623</v>
      </c>
      <c r="KVR96" s="592" t="s">
        <v>623</v>
      </c>
      <c r="KVS96" s="592" t="s">
        <v>623</v>
      </c>
      <c r="KVT96" s="592" t="s">
        <v>623</v>
      </c>
      <c r="KVU96" s="592" t="s">
        <v>623</v>
      </c>
      <c r="KVV96" s="592" t="s">
        <v>623</v>
      </c>
      <c r="KVW96" s="592" t="s">
        <v>623</v>
      </c>
      <c r="KVX96" s="592" t="s">
        <v>623</v>
      </c>
      <c r="KVY96" s="592" t="s">
        <v>623</v>
      </c>
      <c r="KVZ96" s="592" t="s">
        <v>623</v>
      </c>
      <c r="KWA96" s="592" t="s">
        <v>623</v>
      </c>
      <c r="KWB96" s="592" t="s">
        <v>623</v>
      </c>
      <c r="KWC96" s="592" t="s">
        <v>623</v>
      </c>
      <c r="KWD96" s="592" t="s">
        <v>623</v>
      </c>
      <c r="KWE96" s="592" t="s">
        <v>623</v>
      </c>
      <c r="KWF96" s="592" t="s">
        <v>623</v>
      </c>
      <c r="KWG96" s="592" t="s">
        <v>623</v>
      </c>
      <c r="KWH96" s="592" t="s">
        <v>623</v>
      </c>
      <c r="KWI96" s="592" t="s">
        <v>623</v>
      </c>
      <c r="KWJ96" s="592" t="s">
        <v>623</v>
      </c>
      <c r="KWK96" s="592" t="s">
        <v>623</v>
      </c>
      <c r="KWL96" s="592" t="s">
        <v>623</v>
      </c>
      <c r="KWM96" s="592" t="s">
        <v>623</v>
      </c>
      <c r="KWN96" s="592" t="s">
        <v>623</v>
      </c>
      <c r="KWO96" s="592" t="s">
        <v>623</v>
      </c>
      <c r="KWP96" s="592" t="s">
        <v>623</v>
      </c>
      <c r="KWQ96" s="592" t="s">
        <v>623</v>
      </c>
      <c r="KWR96" s="592" t="s">
        <v>623</v>
      </c>
      <c r="KWS96" s="592" t="s">
        <v>623</v>
      </c>
      <c r="KWT96" s="592" t="s">
        <v>623</v>
      </c>
      <c r="KWU96" s="592" t="s">
        <v>623</v>
      </c>
      <c r="KWV96" s="592" t="s">
        <v>623</v>
      </c>
      <c r="KWW96" s="592" t="s">
        <v>623</v>
      </c>
      <c r="KWX96" s="592" t="s">
        <v>623</v>
      </c>
      <c r="KWY96" s="592" t="s">
        <v>623</v>
      </c>
      <c r="KWZ96" s="592" t="s">
        <v>623</v>
      </c>
      <c r="KXA96" s="592" t="s">
        <v>623</v>
      </c>
      <c r="KXB96" s="592" t="s">
        <v>623</v>
      </c>
      <c r="KXC96" s="592" t="s">
        <v>623</v>
      </c>
      <c r="KXD96" s="592" t="s">
        <v>623</v>
      </c>
      <c r="KXE96" s="592" t="s">
        <v>623</v>
      </c>
      <c r="KXF96" s="592" t="s">
        <v>623</v>
      </c>
      <c r="KXG96" s="592" t="s">
        <v>623</v>
      </c>
      <c r="KXH96" s="592" t="s">
        <v>623</v>
      </c>
      <c r="KXI96" s="592" t="s">
        <v>623</v>
      </c>
      <c r="KXJ96" s="592" t="s">
        <v>623</v>
      </c>
      <c r="KXK96" s="592" t="s">
        <v>623</v>
      </c>
      <c r="KXL96" s="592" t="s">
        <v>623</v>
      </c>
      <c r="KXM96" s="592" t="s">
        <v>623</v>
      </c>
      <c r="KXN96" s="592" t="s">
        <v>623</v>
      </c>
      <c r="KXO96" s="592" t="s">
        <v>623</v>
      </c>
      <c r="KXP96" s="592" t="s">
        <v>623</v>
      </c>
      <c r="KXQ96" s="592" t="s">
        <v>623</v>
      </c>
      <c r="KXR96" s="592" t="s">
        <v>623</v>
      </c>
      <c r="KXS96" s="592" t="s">
        <v>623</v>
      </c>
      <c r="KXT96" s="592" t="s">
        <v>623</v>
      </c>
      <c r="KXU96" s="592" t="s">
        <v>623</v>
      </c>
      <c r="KXV96" s="592" t="s">
        <v>623</v>
      </c>
      <c r="KXW96" s="592" t="s">
        <v>623</v>
      </c>
      <c r="KXX96" s="592" t="s">
        <v>623</v>
      </c>
      <c r="KXY96" s="592" t="s">
        <v>623</v>
      </c>
      <c r="KXZ96" s="592" t="s">
        <v>623</v>
      </c>
      <c r="KYA96" s="592" t="s">
        <v>623</v>
      </c>
      <c r="KYB96" s="592" t="s">
        <v>623</v>
      </c>
      <c r="KYC96" s="592" t="s">
        <v>623</v>
      </c>
      <c r="KYD96" s="592" t="s">
        <v>623</v>
      </c>
      <c r="KYE96" s="592" t="s">
        <v>623</v>
      </c>
      <c r="KYF96" s="592" t="s">
        <v>623</v>
      </c>
      <c r="KYG96" s="592" t="s">
        <v>623</v>
      </c>
      <c r="KYH96" s="592" t="s">
        <v>623</v>
      </c>
      <c r="KYI96" s="592" t="s">
        <v>623</v>
      </c>
      <c r="KYJ96" s="592" t="s">
        <v>623</v>
      </c>
      <c r="KYK96" s="592" t="s">
        <v>623</v>
      </c>
      <c r="KYL96" s="592" t="s">
        <v>623</v>
      </c>
      <c r="KYM96" s="592" t="s">
        <v>623</v>
      </c>
      <c r="KYN96" s="592" t="s">
        <v>623</v>
      </c>
      <c r="KYO96" s="592" t="s">
        <v>623</v>
      </c>
      <c r="KYP96" s="592" t="s">
        <v>623</v>
      </c>
      <c r="KYQ96" s="592" t="s">
        <v>623</v>
      </c>
      <c r="KYR96" s="592" t="s">
        <v>623</v>
      </c>
      <c r="KYS96" s="592" t="s">
        <v>623</v>
      </c>
      <c r="KYT96" s="592" t="s">
        <v>623</v>
      </c>
      <c r="KYU96" s="592" t="s">
        <v>623</v>
      </c>
      <c r="KYV96" s="592" t="s">
        <v>623</v>
      </c>
      <c r="KYW96" s="592" t="s">
        <v>623</v>
      </c>
      <c r="KYX96" s="592" t="s">
        <v>623</v>
      </c>
      <c r="KYY96" s="592" t="s">
        <v>623</v>
      </c>
      <c r="KYZ96" s="592" t="s">
        <v>623</v>
      </c>
      <c r="KZA96" s="592" t="s">
        <v>623</v>
      </c>
      <c r="KZB96" s="592" t="s">
        <v>623</v>
      </c>
      <c r="KZC96" s="592" t="s">
        <v>623</v>
      </c>
      <c r="KZD96" s="592" t="s">
        <v>623</v>
      </c>
      <c r="KZE96" s="592" t="s">
        <v>623</v>
      </c>
      <c r="KZF96" s="592" t="s">
        <v>623</v>
      </c>
      <c r="KZG96" s="592" t="s">
        <v>623</v>
      </c>
      <c r="KZH96" s="592" t="s">
        <v>623</v>
      </c>
      <c r="KZI96" s="592" t="s">
        <v>623</v>
      </c>
      <c r="KZJ96" s="592" t="s">
        <v>623</v>
      </c>
      <c r="KZK96" s="592" t="s">
        <v>623</v>
      </c>
      <c r="KZL96" s="592" t="s">
        <v>623</v>
      </c>
      <c r="KZM96" s="592" t="s">
        <v>623</v>
      </c>
      <c r="KZN96" s="592" t="s">
        <v>623</v>
      </c>
      <c r="KZO96" s="592" t="s">
        <v>623</v>
      </c>
      <c r="KZP96" s="592" t="s">
        <v>623</v>
      </c>
      <c r="KZQ96" s="592" t="s">
        <v>623</v>
      </c>
      <c r="KZR96" s="592" t="s">
        <v>623</v>
      </c>
      <c r="KZS96" s="592" t="s">
        <v>623</v>
      </c>
      <c r="KZT96" s="592" t="s">
        <v>623</v>
      </c>
      <c r="KZU96" s="592" t="s">
        <v>623</v>
      </c>
      <c r="KZV96" s="592" t="s">
        <v>623</v>
      </c>
      <c r="KZW96" s="592" t="s">
        <v>623</v>
      </c>
      <c r="KZX96" s="592" t="s">
        <v>623</v>
      </c>
      <c r="KZY96" s="592" t="s">
        <v>623</v>
      </c>
      <c r="KZZ96" s="592" t="s">
        <v>623</v>
      </c>
      <c r="LAA96" s="592" t="s">
        <v>623</v>
      </c>
      <c r="LAB96" s="592" t="s">
        <v>623</v>
      </c>
      <c r="LAC96" s="592" t="s">
        <v>623</v>
      </c>
      <c r="LAD96" s="592" t="s">
        <v>623</v>
      </c>
      <c r="LAE96" s="592" t="s">
        <v>623</v>
      </c>
      <c r="LAF96" s="592" t="s">
        <v>623</v>
      </c>
      <c r="LAG96" s="592" t="s">
        <v>623</v>
      </c>
      <c r="LAH96" s="592" t="s">
        <v>623</v>
      </c>
      <c r="LAI96" s="592" t="s">
        <v>623</v>
      </c>
      <c r="LAJ96" s="592" t="s">
        <v>623</v>
      </c>
      <c r="LAK96" s="592" t="s">
        <v>623</v>
      </c>
      <c r="LAL96" s="592" t="s">
        <v>623</v>
      </c>
      <c r="LAM96" s="592" t="s">
        <v>623</v>
      </c>
      <c r="LAN96" s="592" t="s">
        <v>623</v>
      </c>
      <c r="LAO96" s="592" t="s">
        <v>623</v>
      </c>
      <c r="LAP96" s="592" t="s">
        <v>623</v>
      </c>
      <c r="LAQ96" s="592" t="s">
        <v>623</v>
      </c>
      <c r="LAR96" s="592" t="s">
        <v>623</v>
      </c>
      <c r="LAS96" s="592" t="s">
        <v>623</v>
      </c>
      <c r="LAT96" s="592" t="s">
        <v>623</v>
      </c>
      <c r="LAU96" s="592" t="s">
        <v>623</v>
      </c>
      <c r="LAV96" s="592" t="s">
        <v>623</v>
      </c>
      <c r="LAW96" s="592" t="s">
        <v>623</v>
      </c>
      <c r="LAX96" s="592" t="s">
        <v>623</v>
      </c>
      <c r="LAY96" s="592" t="s">
        <v>623</v>
      </c>
      <c r="LAZ96" s="592" t="s">
        <v>623</v>
      </c>
      <c r="LBA96" s="592" t="s">
        <v>623</v>
      </c>
      <c r="LBB96" s="592" t="s">
        <v>623</v>
      </c>
      <c r="LBC96" s="592" t="s">
        <v>623</v>
      </c>
      <c r="LBD96" s="592" t="s">
        <v>623</v>
      </c>
      <c r="LBE96" s="592" t="s">
        <v>623</v>
      </c>
      <c r="LBF96" s="592" t="s">
        <v>623</v>
      </c>
      <c r="LBG96" s="592" t="s">
        <v>623</v>
      </c>
      <c r="LBH96" s="592" t="s">
        <v>623</v>
      </c>
      <c r="LBI96" s="592" t="s">
        <v>623</v>
      </c>
      <c r="LBJ96" s="592" t="s">
        <v>623</v>
      </c>
      <c r="LBK96" s="592" t="s">
        <v>623</v>
      </c>
      <c r="LBL96" s="592" t="s">
        <v>623</v>
      </c>
      <c r="LBM96" s="592" t="s">
        <v>623</v>
      </c>
      <c r="LBN96" s="592" t="s">
        <v>623</v>
      </c>
      <c r="LBO96" s="592" t="s">
        <v>623</v>
      </c>
      <c r="LBP96" s="592" t="s">
        <v>623</v>
      </c>
      <c r="LBQ96" s="592" t="s">
        <v>623</v>
      </c>
      <c r="LBR96" s="592" t="s">
        <v>623</v>
      </c>
      <c r="LBS96" s="592" t="s">
        <v>623</v>
      </c>
      <c r="LBT96" s="592" t="s">
        <v>623</v>
      </c>
      <c r="LBU96" s="592" t="s">
        <v>623</v>
      </c>
      <c r="LBV96" s="592" t="s">
        <v>623</v>
      </c>
      <c r="LBW96" s="592" t="s">
        <v>623</v>
      </c>
      <c r="LBX96" s="592" t="s">
        <v>623</v>
      </c>
      <c r="LBY96" s="592" t="s">
        <v>623</v>
      </c>
      <c r="LBZ96" s="592" t="s">
        <v>623</v>
      </c>
      <c r="LCA96" s="592" t="s">
        <v>623</v>
      </c>
      <c r="LCB96" s="592" t="s">
        <v>623</v>
      </c>
      <c r="LCC96" s="592" t="s">
        <v>623</v>
      </c>
      <c r="LCD96" s="592" t="s">
        <v>623</v>
      </c>
      <c r="LCE96" s="592" t="s">
        <v>623</v>
      </c>
      <c r="LCF96" s="592" t="s">
        <v>623</v>
      </c>
      <c r="LCG96" s="592" t="s">
        <v>623</v>
      </c>
      <c r="LCH96" s="592" t="s">
        <v>623</v>
      </c>
      <c r="LCI96" s="592" t="s">
        <v>623</v>
      </c>
      <c r="LCJ96" s="592" t="s">
        <v>623</v>
      </c>
      <c r="LCK96" s="592" t="s">
        <v>623</v>
      </c>
      <c r="LCL96" s="592" t="s">
        <v>623</v>
      </c>
      <c r="LCM96" s="592" t="s">
        <v>623</v>
      </c>
      <c r="LCN96" s="592" t="s">
        <v>623</v>
      </c>
      <c r="LCO96" s="592" t="s">
        <v>623</v>
      </c>
      <c r="LCP96" s="592" t="s">
        <v>623</v>
      </c>
      <c r="LCQ96" s="592" t="s">
        <v>623</v>
      </c>
      <c r="LCR96" s="592" t="s">
        <v>623</v>
      </c>
      <c r="LCS96" s="592" t="s">
        <v>623</v>
      </c>
      <c r="LCT96" s="592" t="s">
        <v>623</v>
      </c>
      <c r="LCU96" s="592" t="s">
        <v>623</v>
      </c>
      <c r="LCV96" s="592" t="s">
        <v>623</v>
      </c>
      <c r="LCW96" s="592" t="s">
        <v>623</v>
      </c>
      <c r="LCX96" s="592" t="s">
        <v>623</v>
      </c>
      <c r="LCY96" s="592" t="s">
        <v>623</v>
      </c>
      <c r="LCZ96" s="592" t="s">
        <v>623</v>
      </c>
      <c r="LDA96" s="592" t="s">
        <v>623</v>
      </c>
      <c r="LDB96" s="592" t="s">
        <v>623</v>
      </c>
      <c r="LDC96" s="592" t="s">
        <v>623</v>
      </c>
      <c r="LDD96" s="592" t="s">
        <v>623</v>
      </c>
      <c r="LDE96" s="592" t="s">
        <v>623</v>
      </c>
      <c r="LDF96" s="592" t="s">
        <v>623</v>
      </c>
      <c r="LDG96" s="592" t="s">
        <v>623</v>
      </c>
      <c r="LDH96" s="592" t="s">
        <v>623</v>
      </c>
      <c r="LDI96" s="592" t="s">
        <v>623</v>
      </c>
      <c r="LDJ96" s="592" t="s">
        <v>623</v>
      </c>
      <c r="LDK96" s="592" t="s">
        <v>623</v>
      </c>
      <c r="LDL96" s="592" t="s">
        <v>623</v>
      </c>
      <c r="LDM96" s="592" t="s">
        <v>623</v>
      </c>
      <c r="LDN96" s="592" t="s">
        <v>623</v>
      </c>
      <c r="LDO96" s="592" t="s">
        <v>623</v>
      </c>
      <c r="LDP96" s="592" t="s">
        <v>623</v>
      </c>
      <c r="LDQ96" s="592" t="s">
        <v>623</v>
      </c>
      <c r="LDR96" s="592" t="s">
        <v>623</v>
      </c>
      <c r="LDS96" s="592" t="s">
        <v>623</v>
      </c>
      <c r="LDT96" s="592" t="s">
        <v>623</v>
      </c>
      <c r="LDU96" s="592" t="s">
        <v>623</v>
      </c>
      <c r="LDV96" s="592" t="s">
        <v>623</v>
      </c>
      <c r="LDW96" s="592" t="s">
        <v>623</v>
      </c>
      <c r="LDX96" s="592" t="s">
        <v>623</v>
      </c>
      <c r="LDY96" s="592" t="s">
        <v>623</v>
      </c>
      <c r="LDZ96" s="592" t="s">
        <v>623</v>
      </c>
      <c r="LEA96" s="592" t="s">
        <v>623</v>
      </c>
      <c r="LEB96" s="592" t="s">
        <v>623</v>
      </c>
      <c r="LEC96" s="592" t="s">
        <v>623</v>
      </c>
      <c r="LED96" s="592" t="s">
        <v>623</v>
      </c>
      <c r="LEE96" s="592" t="s">
        <v>623</v>
      </c>
      <c r="LEF96" s="592" t="s">
        <v>623</v>
      </c>
      <c r="LEG96" s="592" t="s">
        <v>623</v>
      </c>
      <c r="LEH96" s="592" t="s">
        <v>623</v>
      </c>
      <c r="LEI96" s="592" t="s">
        <v>623</v>
      </c>
      <c r="LEJ96" s="592" t="s">
        <v>623</v>
      </c>
      <c r="LEK96" s="592" t="s">
        <v>623</v>
      </c>
      <c r="LEL96" s="592" t="s">
        <v>623</v>
      </c>
      <c r="LEM96" s="592" t="s">
        <v>623</v>
      </c>
      <c r="LEN96" s="592" t="s">
        <v>623</v>
      </c>
      <c r="LEO96" s="592" t="s">
        <v>623</v>
      </c>
      <c r="LEP96" s="592" t="s">
        <v>623</v>
      </c>
      <c r="LEQ96" s="592" t="s">
        <v>623</v>
      </c>
      <c r="LER96" s="592" t="s">
        <v>623</v>
      </c>
      <c r="LES96" s="592" t="s">
        <v>623</v>
      </c>
      <c r="LET96" s="592" t="s">
        <v>623</v>
      </c>
      <c r="LEU96" s="592" t="s">
        <v>623</v>
      </c>
      <c r="LEV96" s="592" t="s">
        <v>623</v>
      </c>
      <c r="LEW96" s="592" t="s">
        <v>623</v>
      </c>
      <c r="LEX96" s="592" t="s">
        <v>623</v>
      </c>
      <c r="LEY96" s="592" t="s">
        <v>623</v>
      </c>
      <c r="LEZ96" s="592" t="s">
        <v>623</v>
      </c>
      <c r="LFA96" s="592" t="s">
        <v>623</v>
      </c>
      <c r="LFB96" s="592" t="s">
        <v>623</v>
      </c>
      <c r="LFC96" s="592" t="s">
        <v>623</v>
      </c>
      <c r="LFD96" s="592" t="s">
        <v>623</v>
      </c>
      <c r="LFE96" s="592" t="s">
        <v>623</v>
      </c>
      <c r="LFF96" s="592" t="s">
        <v>623</v>
      </c>
      <c r="LFG96" s="592" t="s">
        <v>623</v>
      </c>
      <c r="LFH96" s="592" t="s">
        <v>623</v>
      </c>
      <c r="LFI96" s="592" t="s">
        <v>623</v>
      </c>
      <c r="LFJ96" s="592" t="s">
        <v>623</v>
      </c>
      <c r="LFK96" s="592" t="s">
        <v>623</v>
      </c>
      <c r="LFL96" s="592" t="s">
        <v>623</v>
      </c>
      <c r="LFM96" s="592" t="s">
        <v>623</v>
      </c>
      <c r="LFN96" s="592" t="s">
        <v>623</v>
      </c>
      <c r="LFO96" s="592" t="s">
        <v>623</v>
      </c>
      <c r="LFP96" s="592" t="s">
        <v>623</v>
      </c>
      <c r="LFQ96" s="592" t="s">
        <v>623</v>
      </c>
      <c r="LFR96" s="592" t="s">
        <v>623</v>
      </c>
      <c r="LFS96" s="592" t="s">
        <v>623</v>
      </c>
      <c r="LFT96" s="592" t="s">
        <v>623</v>
      </c>
      <c r="LFU96" s="592" t="s">
        <v>623</v>
      </c>
      <c r="LFV96" s="592" t="s">
        <v>623</v>
      </c>
      <c r="LFW96" s="592" t="s">
        <v>623</v>
      </c>
      <c r="LFX96" s="592" t="s">
        <v>623</v>
      </c>
      <c r="LFY96" s="592" t="s">
        <v>623</v>
      </c>
      <c r="LFZ96" s="592" t="s">
        <v>623</v>
      </c>
      <c r="LGA96" s="592" t="s">
        <v>623</v>
      </c>
      <c r="LGB96" s="592" t="s">
        <v>623</v>
      </c>
      <c r="LGC96" s="592" t="s">
        <v>623</v>
      </c>
      <c r="LGD96" s="592" t="s">
        <v>623</v>
      </c>
      <c r="LGE96" s="592" t="s">
        <v>623</v>
      </c>
      <c r="LGF96" s="592" t="s">
        <v>623</v>
      </c>
      <c r="LGG96" s="592" t="s">
        <v>623</v>
      </c>
      <c r="LGH96" s="592" t="s">
        <v>623</v>
      </c>
      <c r="LGI96" s="592" t="s">
        <v>623</v>
      </c>
      <c r="LGJ96" s="592" t="s">
        <v>623</v>
      </c>
      <c r="LGK96" s="592" t="s">
        <v>623</v>
      </c>
      <c r="LGL96" s="592" t="s">
        <v>623</v>
      </c>
      <c r="LGM96" s="592" t="s">
        <v>623</v>
      </c>
      <c r="LGN96" s="592" t="s">
        <v>623</v>
      </c>
      <c r="LGO96" s="592" t="s">
        <v>623</v>
      </c>
      <c r="LGP96" s="592" t="s">
        <v>623</v>
      </c>
      <c r="LGQ96" s="592" t="s">
        <v>623</v>
      </c>
      <c r="LGR96" s="592" t="s">
        <v>623</v>
      </c>
      <c r="LGS96" s="592" t="s">
        <v>623</v>
      </c>
      <c r="LGT96" s="592" t="s">
        <v>623</v>
      </c>
      <c r="LGU96" s="592" t="s">
        <v>623</v>
      </c>
      <c r="LGV96" s="592" t="s">
        <v>623</v>
      </c>
      <c r="LGW96" s="592" t="s">
        <v>623</v>
      </c>
      <c r="LGX96" s="592" t="s">
        <v>623</v>
      </c>
      <c r="LGY96" s="592" t="s">
        <v>623</v>
      </c>
      <c r="LGZ96" s="592" t="s">
        <v>623</v>
      </c>
      <c r="LHA96" s="592" t="s">
        <v>623</v>
      </c>
      <c r="LHB96" s="592" t="s">
        <v>623</v>
      </c>
      <c r="LHC96" s="592" t="s">
        <v>623</v>
      </c>
      <c r="LHD96" s="592" t="s">
        <v>623</v>
      </c>
      <c r="LHE96" s="592" t="s">
        <v>623</v>
      </c>
      <c r="LHF96" s="592" t="s">
        <v>623</v>
      </c>
      <c r="LHG96" s="592" t="s">
        <v>623</v>
      </c>
      <c r="LHH96" s="592" t="s">
        <v>623</v>
      </c>
      <c r="LHI96" s="592" t="s">
        <v>623</v>
      </c>
      <c r="LHJ96" s="592" t="s">
        <v>623</v>
      </c>
      <c r="LHK96" s="592" t="s">
        <v>623</v>
      </c>
      <c r="LHL96" s="592" t="s">
        <v>623</v>
      </c>
      <c r="LHM96" s="592" t="s">
        <v>623</v>
      </c>
      <c r="LHN96" s="592" t="s">
        <v>623</v>
      </c>
      <c r="LHO96" s="592" t="s">
        <v>623</v>
      </c>
      <c r="LHP96" s="592" t="s">
        <v>623</v>
      </c>
      <c r="LHQ96" s="592" t="s">
        <v>623</v>
      </c>
      <c r="LHR96" s="592" t="s">
        <v>623</v>
      </c>
      <c r="LHS96" s="592" t="s">
        <v>623</v>
      </c>
      <c r="LHT96" s="592" t="s">
        <v>623</v>
      </c>
      <c r="LHU96" s="592" t="s">
        <v>623</v>
      </c>
      <c r="LHV96" s="592" t="s">
        <v>623</v>
      </c>
      <c r="LHW96" s="592" t="s">
        <v>623</v>
      </c>
      <c r="LHX96" s="592" t="s">
        <v>623</v>
      </c>
      <c r="LHY96" s="592" t="s">
        <v>623</v>
      </c>
      <c r="LHZ96" s="592" t="s">
        <v>623</v>
      </c>
      <c r="LIA96" s="592" t="s">
        <v>623</v>
      </c>
      <c r="LIB96" s="592" t="s">
        <v>623</v>
      </c>
      <c r="LIC96" s="592" t="s">
        <v>623</v>
      </c>
      <c r="LID96" s="592" t="s">
        <v>623</v>
      </c>
      <c r="LIE96" s="592" t="s">
        <v>623</v>
      </c>
      <c r="LIF96" s="592" t="s">
        <v>623</v>
      </c>
      <c r="LIG96" s="592" t="s">
        <v>623</v>
      </c>
      <c r="LIH96" s="592" t="s">
        <v>623</v>
      </c>
      <c r="LII96" s="592" t="s">
        <v>623</v>
      </c>
      <c r="LIJ96" s="592" t="s">
        <v>623</v>
      </c>
      <c r="LIK96" s="592" t="s">
        <v>623</v>
      </c>
      <c r="LIL96" s="592" t="s">
        <v>623</v>
      </c>
      <c r="LIM96" s="592" t="s">
        <v>623</v>
      </c>
      <c r="LIN96" s="592" t="s">
        <v>623</v>
      </c>
      <c r="LIO96" s="592" t="s">
        <v>623</v>
      </c>
      <c r="LIP96" s="592" t="s">
        <v>623</v>
      </c>
      <c r="LIQ96" s="592" t="s">
        <v>623</v>
      </c>
      <c r="LIR96" s="592" t="s">
        <v>623</v>
      </c>
      <c r="LIS96" s="592" t="s">
        <v>623</v>
      </c>
      <c r="LIT96" s="592" t="s">
        <v>623</v>
      </c>
      <c r="LIU96" s="592" t="s">
        <v>623</v>
      </c>
      <c r="LIV96" s="592" t="s">
        <v>623</v>
      </c>
      <c r="LIW96" s="592" t="s">
        <v>623</v>
      </c>
      <c r="LIX96" s="592" t="s">
        <v>623</v>
      </c>
      <c r="LIY96" s="592" t="s">
        <v>623</v>
      </c>
      <c r="LIZ96" s="592" t="s">
        <v>623</v>
      </c>
      <c r="LJA96" s="592" t="s">
        <v>623</v>
      </c>
      <c r="LJB96" s="592" t="s">
        <v>623</v>
      </c>
      <c r="LJC96" s="592" t="s">
        <v>623</v>
      </c>
      <c r="LJD96" s="592" t="s">
        <v>623</v>
      </c>
      <c r="LJE96" s="592" t="s">
        <v>623</v>
      </c>
      <c r="LJF96" s="592" t="s">
        <v>623</v>
      </c>
      <c r="LJG96" s="592" t="s">
        <v>623</v>
      </c>
      <c r="LJH96" s="592" t="s">
        <v>623</v>
      </c>
      <c r="LJI96" s="592" t="s">
        <v>623</v>
      </c>
      <c r="LJJ96" s="592" t="s">
        <v>623</v>
      </c>
      <c r="LJK96" s="592" t="s">
        <v>623</v>
      </c>
      <c r="LJL96" s="592" t="s">
        <v>623</v>
      </c>
      <c r="LJM96" s="592" t="s">
        <v>623</v>
      </c>
      <c r="LJN96" s="592" t="s">
        <v>623</v>
      </c>
      <c r="LJO96" s="592" t="s">
        <v>623</v>
      </c>
      <c r="LJP96" s="592" t="s">
        <v>623</v>
      </c>
      <c r="LJQ96" s="592" t="s">
        <v>623</v>
      </c>
      <c r="LJR96" s="592" t="s">
        <v>623</v>
      </c>
      <c r="LJS96" s="592" t="s">
        <v>623</v>
      </c>
      <c r="LJT96" s="592" t="s">
        <v>623</v>
      </c>
      <c r="LJU96" s="592" t="s">
        <v>623</v>
      </c>
      <c r="LJV96" s="592" t="s">
        <v>623</v>
      </c>
      <c r="LJW96" s="592" t="s">
        <v>623</v>
      </c>
      <c r="LJX96" s="592" t="s">
        <v>623</v>
      </c>
      <c r="LJY96" s="592" t="s">
        <v>623</v>
      </c>
      <c r="LJZ96" s="592" t="s">
        <v>623</v>
      </c>
      <c r="LKA96" s="592" t="s">
        <v>623</v>
      </c>
      <c r="LKB96" s="592" t="s">
        <v>623</v>
      </c>
      <c r="LKC96" s="592" t="s">
        <v>623</v>
      </c>
      <c r="LKD96" s="592" t="s">
        <v>623</v>
      </c>
      <c r="LKE96" s="592" t="s">
        <v>623</v>
      </c>
      <c r="LKF96" s="592" t="s">
        <v>623</v>
      </c>
      <c r="LKG96" s="592" t="s">
        <v>623</v>
      </c>
      <c r="LKH96" s="592" t="s">
        <v>623</v>
      </c>
      <c r="LKI96" s="592" t="s">
        <v>623</v>
      </c>
      <c r="LKJ96" s="592" t="s">
        <v>623</v>
      </c>
      <c r="LKK96" s="592" t="s">
        <v>623</v>
      </c>
      <c r="LKL96" s="592" t="s">
        <v>623</v>
      </c>
      <c r="LKM96" s="592" t="s">
        <v>623</v>
      </c>
      <c r="LKN96" s="592" t="s">
        <v>623</v>
      </c>
      <c r="LKO96" s="592" t="s">
        <v>623</v>
      </c>
      <c r="LKP96" s="592" t="s">
        <v>623</v>
      </c>
      <c r="LKQ96" s="592" t="s">
        <v>623</v>
      </c>
      <c r="LKR96" s="592" t="s">
        <v>623</v>
      </c>
      <c r="LKS96" s="592" t="s">
        <v>623</v>
      </c>
      <c r="LKT96" s="592" t="s">
        <v>623</v>
      </c>
      <c r="LKU96" s="592" t="s">
        <v>623</v>
      </c>
      <c r="LKV96" s="592" t="s">
        <v>623</v>
      </c>
      <c r="LKW96" s="592" t="s">
        <v>623</v>
      </c>
      <c r="LKX96" s="592" t="s">
        <v>623</v>
      </c>
      <c r="LKY96" s="592" t="s">
        <v>623</v>
      </c>
      <c r="LKZ96" s="592" t="s">
        <v>623</v>
      </c>
      <c r="LLA96" s="592" t="s">
        <v>623</v>
      </c>
      <c r="LLB96" s="592" t="s">
        <v>623</v>
      </c>
      <c r="LLC96" s="592" t="s">
        <v>623</v>
      </c>
      <c r="LLD96" s="592" t="s">
        <v>623</v>
      </c>
      <c r="LLE96" s="592" t="s">
        <v>623</v>
      </c>
      <c r="LLF96" s="592" t="s">
        <v>623</v>
      </c>
      <c r="LLG96" s="592" t="s">
        <v>623</v>
      </c>
      <c r="LLH96" s="592" t="s">
        <v>623</v>
      </c>
      <c r="LLI96" s="592" t="s">
        <v>623</v>
      </c>
      <c r="LLJ96" s="592" t="s">
        <v>623</v>
      </c>
      <c r="LLK96" s="592" t="s">
        <v>623</v>
      </c>
      <c r="LLL96" s="592" t="s">
        <v>623</v>
      </c>
      <c r="LLM96" s="592" t="s">
        <v>623</v>
      </c>
      <c r="LLN96" s="592" t="s">
        <v>623</v>
      </c>
      <c r="LLO96" s="592" t="s">
        <v>623</v>
      </c>
      <c r="LLP96" s="592" t="s">
        <v>623</v>
      </c>
      <c r="LLQ96" s="592" t="s">
        <v>623</v>
      </c>
      <c r="LLR96" s="592" t="s">
        <v>623</v>
      </c>
      <c r="LLS96" s="592" t="s">
        <v>623</v>
      </c>
      <c r="LLT96" s="592" t="s">
        <v>623</v>
      </c>
      <c r="LLU96" s="592" t="s">
        <v>623</v>
      </c>
      <c r="LLV96" s="592" t="s">
        <v>623</v>
      </c>
      <c r="LLW96" s="592" t="s">
        <v>623</v>
      </c>
      <c r="LLX96" s="592" t="s">
        <v>623</v>
      </c>
      <c r="LLY96" s="592" t="s">
        <v>623</v>
      </c>
      <c r="LLZ96" s="592" t="s">
        <v>623</v>
      </c>
      <c r="LMA96" s="592" t="s">
        <v>623</v>
      </c>
      <c r="LMB96" s="592" t="s">
        <v>623</v>
      </c>
      <c r="LMC96" s="592" t="s">
        <v>623</v>
      </c>
      <c r="LMD96" s="592" t="s">
        <v>623</v>
      </c>
      <c r="LME96" s="592" t="s">
        <v>623</v>
      </c>
      <c r="LMF96" s="592" t="s">
        <v>623</v>
      </c>
      <c r="LMG96" s="592" t="s">
        <v>623</v>
      </c>
      <c r="LMH96" s="592" t="s">
        <v>623</v>
      </c>
      <c r="LMI96" s="592" t="s">
        <v>623</v>
      </c>
      <c r="LMJ96" s="592" t="s">
        <v>623</v>
      </c>
      <c r="LMK96" s="592" t="s">
        <v>623</v>
      </c>
      <c r="LML96" s="592" t="s">
        <v>623</v>
      </c>
      <c r="LMM96" s="592" t="s">
        <v>623</v>
      </c>
      <c r="LMN96" s="592" t="s">
        <v>623</v>
      </c>
      <c r="LMO96" s="592" t="s">
        <v>623</v>
      </c>
      <c r="LMP96" s="592" t="s">
        <v>623</v>
      </c>
      <c r="LMQ96" s="592" t="s">
        <v>623</v>
      </c>
      <c r="LMR96" s="592" t="s">
        <v>623</v>
      </c>
      <c r="LMS96" s="592" t="s">
        <v>623</v>
      </c>
      <c r="LMT96" s="592" t="s">
        <v>623</v>
      </c>
      <c r="LMU96" s="592" t="s">
        <v>623</v>
      </c>
      <c r="LMV96" s="592" t="s">
        <v>623</v>
      </c>
      <c r="LMW96" s="592" t="s">
        <v>623</v>
      </c>
      <c r="LMX96" s="592" t="s">
        <v>623</v>
      </c>
      <c r="LMY96" s="592" t="s">
        <v>623</v>
      </c>
      <c r="LMZ96" s="592" t="s">
        <v>623</v>
      </c>
      <c r="LNA96" s="592" t="s">
        <v>623</v>
      </c>
      <c r="LNB96" s="592" t="s">
        <v>623</v>
      </c>
      <c r="LNC96" s="592" t="s">
        <v>623</v>
      </c>
      <c r="LND96" s="592" t="s">
        <v>623</v>
      </c>
      <c r="LNE96" s="592" t="s">
        <v>623</v>
      </c>
      <c r="LNF96" s="592" t="s">
        <v>623</v>
      </c>
      <c r="LNG96" s="592" t="s">
        <v>623</v>
      </c>
      <c r="LNH96" s="592" t="s">
        <v>623</v>
      </c>
      <c r="LNI96" s="592" t="s">
        <v>623</v>
      </c>
      <c r="LNJ96" s="592" t="s">
        <v>623</v>
      </c>
      <c r="LNK96" s="592" t="s">
        <v>623</v>
      </c>
      <c r="LNL96" s="592" t="s">
        <v>623</v>
      </c>
      <c r="LNM96" s="592" t="s">
        <v>623</v>
      </c>
      <c r="LNN96" s="592" t="s">
        <v>623</v>
      </c>
      <c r="LNO96" s="592" t="s">
        <v>623</v>
      </c>
      <c r="LNP96" s="592" t="s">
        <v>623</v>
      </c>
      <c r="LNQ96" s="592" t="s">
        <v>623</v>
      </c>
      <c r="LNR96" s="592" t="s">
        <v>623</v>
      </c>
      <c r="LNS96" s="592" t="s">
        <v>623</v>
      </c>
      <c r="LNT96" s="592" t="s">
        <v>623</v>
      </c>
      <c r="LNU96" s="592" t="s">
        <v>623</v>
      </c>
      <c r="LNV96" s="592" t="s">
        <v>623</v>
      </c>
      <c r="LNW96" s="592" t="s">
        <v>623</v>
      </c>
      <c r="LNX96" s="592" t="s">
        <v>623</v>
      </c>
      <c r="LNY96" s="592" t="s">
        <v>623</v>
      </c>
      <c r="LNZ96" s="592" t="s">
        <v>623</v>
      </c>
      <c r="LOA96" s="592" t="s">
        <v>623</v>
      </c>
      <c r="LOB96" s="592" t="s">
        <v>623</v>
      </c>
      <c r="LOC96" s="592" t="s">
        <v>623</v>
      </c>
      <c r="LOD96" s="592" t="s">
        <v>623</v>
      </c>
      <c r="LOE96" s="592" t="s">
        <v>623</v>
      </c>
      <c r="LOF96" s="592" t="s">
        <v>623</v>
      </c>
      <c r="LOG96" s="592" t="s">
        <v>623</v>
      </c>
      <c r="LOH96" s="592" t="s">
        <v>623</v>
      </c>
      <c r="LOI96" s="592" t="s">
        <v>623</v>
      </c>
      <c r="LOJ96" s="592" t="s">
        <v>623</v>
      </c>
      <c r="LOK96" s="592" t="s">
        <v>623</v>
      </c>
      <c r="LOL96" s="592" t="s">
        <v>623</v>
      </c>
      <c r="LOM96" s="592" t="s">
        <v>623</v>
      </c>
      <c r="LON96" s="592" t="s">
        <v>623</v>
      </c>
      <c r="LOO96" s="592" t="s">
        <v>623</v>
      </c>
      <c r="LOP96" s="592" t="s">
        <v>623</v>
      </c>
      <c r="LOQ96" s="592" t="s">
        <v>623</v>
      </c>
      <c r="LOR96" s="592" t="s">
        <v>623</v>
      </c>
      <c r="LOS96" s="592" t="s">
        <v>623</v>
      </c>
      <c r="LOT96" s="592" t="s">
        <v>623</v>
      </c>
      <c r="LOU96" s="592" t="s">
        <v>623</v>
      </c>
      <c r="LOV96" s="592" t="s">
        <v>623</v>
      </c>
      <c r="LOW96" s="592" t="s">
        <v>623</v>
      </c>
      <c r="LOX96" s="592" t="s">
        <v>623</v>
      </c>
      <c r="LOY96" s="592" t="s">
        <v>623</v>
      </c>
      <c r="LOZ96" s="592" t="s">
        <v>623</v>
      </c>
      <c r="LPA96" s="592" t="s">
        <v>623</v>
      </c>
      <c r="LPB96" s="592" t="s">
        <v>623</v>
      </c>
      <c r="LPC96" s="592" t="s">
        <v>623</v>
      </c>
      <c r="LPD96" s="592" t="s">
        <v>623</v>
      </c>
      <c r="LPE96" s="592" t="s">
        <v>623</v>
      </c>
      <c r="LPF96" s="592" t="s">
        <v>623</v>
      </c>
      <c r="LPG96" s="592" t="s">
        <v>623</v>
      </c>
      <c r="LPH96" s="592" t="s">
        <v>623</v>
      </c>
      <c r="LPI96" s="592" t="s">
        <v>623</v>
      </c>
      <c r="LPJ96" s="592" t="s">
        <v>623</v>
      </c>
      <c r="LPK96" s="592" t="s">
        <v>623</v>
      </c>
      <c r="LPL96" s="592" t="s">
        <v>623</v>
      </c>
      <c r="LPM96" s="592" t="s">
        <v>623</v>
      </c>
      <c r="LPN96" s="592" t="s">
        <v>623</v>
      </c>
      <c r="LPO96" s="592" t="s">
        <v>623</v>
      </c>
      <c r="LPP96" s="592" t="s">
        <v>623</v>
      </c>
      <c r="LPQ96" s="592" t="s">
        <v>623</v>
      </c>
      <c r="LPR96" s="592" t="s">
        <v>623</v>
      </c>
      <c r="LPS96" s="592" t="s">
        <v>623</v>
      </c>
      <c r="LPT96" s="592" t="s">
        <v>623</v>
      </c>
      <c r="LPU96" s="592" t="s">
        <v>623</v>
      </c>
      <c r="LPV96" s="592" t="s">
        <v>623</v>
      </c>
      <c r="LPW96" s="592" t="s">
        <v>623</v>
      </c>
      <c r="LPX96" s="592" t="s">
        <v>623</v>
      </c>
      <c r="LPY96" s="592" t="s">
        <v>623</v>
      </c>
      <c r="LPZ96" s="592" t="s">
        <v>623</v>
      </c>
      <c r="LQA96" s="592" t="s">
        <v>623</v>
      </c>
      <c r="LQB96" s="592" t="s">
        <v>623</v>
      </c>
      <c r="LQC96" s="592" t="s">
        <v>623</v>
      </c>
      <c r="LQD96" s="592" t="s">
        <v>623</v>
      </c>
      <c r="LQE96" s="592" t="s">
        <v>623</v>
      </c>
      <c r="LQF96" s="592" t="s">
        <v>623</v>
      </c>
      <c r="LQG96" s="592" t="s">
        <v>623</v>
      </c>
      <c r="LQH96" s="592" t="s">
        <v>623</v>
      </c>
      <c r="LQI96" s="592" t="s">
        <v>623</v>
      </c>
      <c r="LQJ96" s="592" t="s">
        <v>623</v>
      </c>
      <c r="LQK96" s="592" t="s">
        <v>623</v>
      </c>
      <c r="LQL96" s="592" t="s">
        <v>623</v>
      </c>
      <c r="LQM96" s="592" t="s">
        <v>623</v>
      </c>
      <c r="LQN96" s="592" t="s">
        <v>623</v>
      </c>
      <c r="LQO96" s="592" t="s">
        <v>623</v>
      </c>
      <c r="LQP96" s="592" t="s">
        <v>623</v>
      </c>
      <c r="LQQ96" s="592" t="s">
        <v>623</v>
      </c>
      <c r="LQR96" s="592" t="s">
        <v>623</v>
      </c>
      <c r="LQS96" s="592" t="s">
        <v>623</v>
      </c>
      <c r="LQT96" s="592" t="s">
        <v>623</v>
      </c>
      <c r="LQU96" s="592" t="s">
        <v>623</v>
      </c>
      <c r="LQV96" s="592" t="s">
        <v>623</v>
      </c>
      <c r="LQW96" s="592" t="s">
        <v>623</v>
      </c>
      <c r="LQX96" s="592" t="s">
        <v>623</v>
      </c>
      <c r="LQY96" s="592" t="s">
        <v>623</v>
      </c>
      <c r="LQZ96" s="592" t="s">
        <v>623</v>
      </c>
      <c r="LRA96" s="592" t="s">
        <v>623</v>
      </c>
      <c r="LRB96" s="592" t="s">
        <v>623</v>
      </c>
      <c r="LRC96" s="592" t="s">
        <v>623</v>
      </c>
      <c r="LRD96" s="592" t="s">
        <v>623</v>
      </c>
      <c r="LRE96" s="592" t="s">
        <v>623</v>
      </c>
      <c r="LRF96" s="592" t="s">
        <v>623</v>
      </c>
      <c r="LRG96" s="592" t="s">
        <v>623</v>
      </c>
      <c r="LRH96" s="592" t="s">
        <v>623</v>
      </c>
      <c r="LRI96" s="592" t="s">
        <v>623</v>
      </c>
      <c r="LRJ96" s="592" t="s">
        <v>623</v>
      </c>
      <c r="LRK96" s="592" t="s">
        <v>623</v>
      </c>
      <c r="LRL96" s="592" t="s">
        <v>623</v>
      </c>
      <c r="LRM96" s="592" t="s">
        <v>623</v>
      </c>
      <c r="LRN96" s="592" t="s">
        <v>623</v>
      </c>
      <c r="LRO96" s="592" t="s">
        <v>623</v>
      </c>
      <c r="LRP96" s="592" t="s">
        <v>623</v>
      </c>
      <c r="LRQ96" s="592" t="s">
        <v>623</v>
      </c>
      <c r="LRR96" s="592" t="s">
        <v>623</v>
      </c>
      <c r="LRS96" s="592" t="s">
        <v>623</v>
      </c>
      <c r="LRT96" s="592" t="s">
        <v>623</v>
      </c>
      <c r="LRU96" s="592" t="s">
        <v>623</v>
      </c>
      <c r="LRV96" s="592" t="s">
        <v>623</v>
      </c>
      <c r="LRW96" s="592" t="s">
        <v>623</v>
      </c>
      <c r="LRX96" s="592" t="s">
        <v>623</v>
      </c>
      <c r="LRY96" s="592" t="s">
        <v>623</v>
      </c>
      <c r="LRZ96" s="592" t="s">
        <v>623</v>
      </c>
      <c r="LSA96" s="592" t="s">
        <v>623</v>
      </c>
      <c r="LSB96" s="592" t="s">
        <v>623</v>
      </c>
      <c r="LSC96" s="592" t="s">
        <v>623</v>
      </c>
      <c r="LSD96" s="592" t="s">
        <v>623</v>
      </c>
      <c r="LSE96" s="592" t="s">
        <v>623</v>
      </c>
      <c r="LSF96" s="592" t="s">
        <v>623</v>
      </c>
      <c r="LSG96" s="592" t="s">
        <v>623</v>
      </c>
      <c r="LSH96" s="592" t="s">
        <v>623</v>
      </c>
      <c r="LSI96" s="592" t="s">
        <v>623</v>
      </c>
      <c r="LSJ96" s="592" t="s">
        <v>623</v>
      </c>
      <c r="LSK96" s="592" t="s">
        <v>623</v>
      </c>
      <c r="LSL96" s="592" t="s">
        <v>623</v>
      </c>
      <c r="LSM96" s="592" t="s">
        <v>623</v>
      </c>
      <c r="LSN96" s="592" t="s">
        <v>623</v>
      </c>
      <c r="LSO96" s="592" t="s">
        <v>623</v>
      </c>
      <c r="LSP96" s="592" t="s">
        <v>623</v>
      </c>
      <c r="LSQ96" s="592" t="s">
        <v>623</v>
      </c>
      <c r="LSR96" s="592" t="s">
        <v>623</v>
      </c>
      <c r="LSS96" s="592" t="s">
        <v>623</v>
      </c>
      <c r="LST96" s="592" t="s">
        <v>623</v>
      </c>
      <c r="LSU96" s="592" t="s">
        <v>623</v>
      </c>
      <c r="LSV96" s="592" t="s">
        <v>623</v>
      </c>
      <c r="LSW96" s="592" t="s">
        <v>623</v>
      </c>
      <c r="LSX96" s="592" t="s">
        <v>623</v>
      </c>
      <c r="LSY96" s="592" t="s">
        <v>623</v>
      </c>
      <c r="LSZ96" s="592" t="s">
        <v>623</v>
      </c>
      <c r="LTA96" s="592" t="s">
        <v>623</v>
      </c>
      <c r="LTB96" s="592" t="s">
        <v>623</v>
      </c>
      <c r="LTC96" s="592" t="s">
        <v>623</v>
      </c>
      <c r="LTD96" s="592" t="s">
        <v>623</v>
      </c>
      <c r="LTE96" s="592" t="s">
        <v>623</v>
      </c>
      <c r="LTF96" s="592" t="s">
        <v>623</v>
      </c>
      <c r="LTG96" s="592" t="s">
        <v>623</v>
      </c>
      <c r="LTH96" s="592" t="s">
        <v>623</v>
      </c>
      <c r="LTI96" s="592" t="s">
        <v>623</v>
      </c>
      <c r="LTJ96" s="592" t="s">
        <v>623</v>
      </c>
      <c r="LTK96" s="592" t="s">
        <v>623</v>
      </c>
      <c r="LTL96" s="592" t="s">
        <v>623</v>
      </c>
      <c r="LTM96" s="592" t="s">
        <v>623</v>
      </c>
      <c r="LTN96" s="592" t="s">
        <v>623</v>
      </c>
      <c r="LTO96" s="592" t="s">
        <v>623</v>
      </c>
      <c r="LTP96" s="592" t="s">
        <v>623</v>
      </c>
      <c r="LTQ96" s="592" t="s">
        <v>623</v>
      </c>
      <c r="LTR96" s="592" t="s">
        <v>623</v>
      </c>
      <c r="LTS96" s="592" t="s">
        <v>623</v>
      </c>
      <c r="LTT96" s="592" t="s">
        <v>623</v>
      </c>
      <c r="LTU96" s="592" t="s">
        <v>623</v>
      </c>
      <c r="LTV96" s="592" t="s">
        <v>623</v>
      </c>
      <c r="LTW96" s="592" t="s">
        <v>623</v>
      </c>
      <c r="LTX96" s="592" t="s">
        <v>623</v>
      </c>
      <c r="LTY96" s="592" t="s">
        <v>623</v>
      </c>
      <c r="LTZ96" s="592" t="s">
        <v>623</v>
      </c>
      <c r="LUA96" s="592" t="s">
        <v>623</v>
      </c>
      <c r="LUB96" s="592" t="s">
        <v>623</v>
      </c>
      <c r="LUC96" s="592" t="s">
        <v>623</v>
      </c>
      <c r="LUD96" s="592" t="s">
        <v>623</v>
      </c>
      <c r="LUE96" s="592" t="s">
        <v>623</v>
      </c>
      <c r="LUF96" s="592" t="s">
        <v>623</v>
      </c>
      <c r="LUG96" s="592" t="s">
        <v>623</v>
      </c>
      <c r="LUH96" s="592" t="s">
        <v>623</v>
      </c>
      <c r="LUI96" s="592" t="s">
        <v>623</v>
      </c>
      <c r="LUJ96" s="592" t="s">
        <v>623</v>
      </c>
      <c r="LUK96" s="592" t="s">
        <v>623</v>
      </c>
      <c r="LUL96" s="592" t="s">
        <v>623</v>
      </c>
      <c r="LUM96" s="592" t="s">
        <v>623</v>
      </c>
      <c r="LUN96" s="592" t="s">
        <v>623</v>
      </c>
      <c r="LUO96" s="592" t="s">
        <v>623</v>
      </c>
      <c r="LUP96" s="592" t="s">
        <v>623</v>
      </c>
      <c r="LUQ96" s="592" t="s">
        <v>623</v>
      </c>
      <c r="LUR96" s="592" t="s">
        <v>623</v>
      </c>
      <c r="LUS96" s="592" t="s">
        <v>623</v>
      </c>
      <c r="LUT96" s="592" t="s">
        <v>623</v>
      </c>
      <c r="LUU96" s="592" t="s">
        <v>623</v>
      </c>
      <c r="LUV96" s="592" t="s">
        <v>623</v>
      </c>
      <c r="LUW96" s="592" t="s">
        <v>623</v>
      </c>
      <c r="LUX96" s="592" t="s">
        <v>623</v>
      </c>
      <c r="LUY96" s="592" t="s">
        <v>623</v>
      </c>
      <c r="LUZ96" s="592" t="s">
        <v>623</v>
      </c>
      <c r="LVA96" s="592" t="s">
        <v>623</v>
      </c>
      <c r="LVB96" s="592" t="s">
        <v>623</v>
      </c>
      <c r="LVC96" s="592" t="s">
        <v>623</v>
      </c>
      <c r="LVD96" s="592" t="s">
        <v>623</v>
      </c>
      <c r="LVE96" s="592" t="s">
        <v>623</v>
      </c>
      <c r="LVF96" s="592" t="s">
        <v>623</v>
      </c>
      <c r="LVG96" s="592" t="s">
        <v>623</v>
      </c>
      <c r="LVH96" s="592" t="s">
        <v>623</v>
      </c>
      <c r="LVI96" s="592" t="s">
        <v>623</v>
      </c>
      <c r="LVJ96" s="592" t="s">
        <v>623</v>
      </c>
      <c r="LVK96" s="592" t="s">
        <v>623</v>
      </c>
      <c r="LVL96" s="592" t="s">
        <v>623</v>
      </c>
      <c r="LVM96" s="592" t="s">
        <v>623</v>
      </c>
      <c r="LVN96" s="592" t="s">
        <v>623</v>
      </c>
      <c r="LVO96" s="592" t="s">
        <v>623</v>
      </c>
      <c r="LVP96" s="592" t="s">
        <v>623</v>
      </c>
      <c r="LVQ96" s="592" t="s">
        <v>623</v>
      </c>
      <c r="LVR96" s="592" t="s">
        <v>623</v>
      </c>
      <c r="LVS96" s="592" t="s">
        <v>623</v>
      </c>
      <c r="LVT96" s="592" t="s">
        <v>623</v>
      </c>
      <c r="LVU96" s="592" t="s">
        <v>623</v>
      </c>
      <c r="LVV96" s="592" t="s">
        <v>623</v>
      </c>
      <c r="LVW96" s="592" t="s">
        <v>623</v>
      </c>
      <c r="LVX96" s="592" t="s">
        <v>623</v>
      </c>
      <c r="LVY96" s="592" t="s">
        <v>623</v>
      </c>
      <c r="LVZ96" s="592" t="s">
        <v>623</v>
      </c>
      <c r="LWA96" s="592" t="s">
        <v>623</v>
      </c>
      <c r="LWB96" s="592" t="s">
        <v>623</v>
      </c>
      <c r="LWC96" s="592" t="s">
        <v>623</v>
      </c>
      <c r="LWD96" s="592" t="s">
        <v>623</v>
      </c>
      <c r="LWE96" s="592" t="s">
        <v>623</v>
      </c>
      <c r="LWF96" s="592" t="s">
        <v>623</v>
      </c>
      <c r="LWG96" s="592" t="s">
        <v>623</v>
      </c>
      <c r="LWH96" s="592" t="s">
        <v>623</v>
      </c>
      <c r="LWI96" s="592" t="s">
        <v>623</v>
      </c>
      <c r="LWJ96" s="592" t="s">
        <v>623</v>
      </c>
      <c r="LWK96" s="592" t="s">
        <v>623</v>
      </c>
      <c r="LWL96" s="592" t="s">
        <v>623</v>
      </c>
      <c r="LWM96" s="592" t="s">
        <v>623</v>
      </c>
      <c r="LWN96" s="592" t="s">
        <v>623</v>
      </c>
      <c r="LWO96" s="592" t="s">
        <v>623</v>
      </c>
      <c r="LWP96" s="592" t="s">
        <v>623</v>
      </c>
      <c r="LWQ96" s="592" t="s">
        <v>623</v>
      </c>
      <c r="LWR96" s="592" t="s">
        <v>623</v>
      </c>
      <c r="LWS96" s="592" t="s">
        <v>623</v>
      </c>
      <c r="LWT96" s="592" t="s">
        <v>623</v>
      </c>
      <c r="LWU96" s="592" t="s">
        <v>623</v>
      </c>
      <c r="LWV96" s="592" t="s">
        <v>623</v>
      </c>
      <c r="LWW96" s="592" t="s">
        <v>623</v>
      </c>
      <c r="LWX96" s="592" t="s">
        <v>623</v>
      </c>
      <c r="LWY96" s="592" t="s">
        <v>623</v>
      </c>
      <c r="LWZ96" s="592" t="s">
        <v>623</v>
      </c>
      <c r="LXA96" s="592" t="s">
        <v>623</v>
      </c>
      <c r="LXB96" s="592" t="s">
        <v>623</v>
      </c>
      <c r="LXC96" s="592" t="s">
        <v>623</v>
      </c>
      <c r="LXD96" s="592" t="s">
        <v>623</v>
      </c>
      <c r="LXE96" s="592" t="s">
        <v>623</v>
      </c>
      <c r="LXF96" s="592" t="s">
        <v>623</v>
      </c>
      <c r="LXG96" s="592" t="s">
        <v>623</v>
      </c>
      <c r="LXH96" s="592" t="s">
        <v>623</v>
      </c>
      <c r="LXI96" s="592" t="s">
        <v>623</v>
      </c>
      <c r="LXJ96" s="592" t="s">
        <v>623</v>
      </c>
      <c r="LXK96" s="592" t="s">
        <v>623</v>
      </c>
      <c r="LXL96" s="592" t="s">
        <v>623</v>
      </c>
      <c r="LXM96" s="592" t="s">
        <v>623</v>
      </c>
      <c r="LXN96" s="592" t="s">
        <v>623</v>
      </c>
      <c r="LXO96" s="592" t="s">
        <v>623</v>
      </c>
      <c r="LXP96" s="592" t="s">
        <v>623</v>
      </c>
      <c r="LXQ96" s="592" t="s">
        <v>623</v>
      </c>
      <c r="LXR96" s="592" t="s">
        <v>623</v>
      </c>
      <c r="LXS96" s="592" t="s">
        <v>623</v>
      </c>
      <c r="LXT96" s="592" t="s">
        <v>623</v>
      </c>
      <c r="LXU96" s="592" t="s">
        <v>623</v>
      </c>
      <c r="LXV96" s="592" t="s">
        <v>623</v>
      </c>
      <c r="LXW96" s="592" t="s">
        <v>623</v>
      </c>
      <c r="LXX96" s="592" t="s">
        <v>623</v>
      </c>
      <c r="LXY96" s="592" t="s">
        <v>623</v>
      </c>
      <c r="LXZ96" s="592" t="s">
        <v>623</v>
      </c>
      <c r="LYA96" s="592" t="s">
        <v>623</v>
      </c>
      <c r="LYB96" s="592" t="s">
        <v>623</v>
      </c>
      <c r="LYC96" s="592" t="s">
        <v>623</v>
      </c>
      <c r="LYD96" s="592" t="s">
        <v>623</v>
      </c>
      <c r="LYE96" s="592" t="s">
        <v>623</v>
      </c>
      <c r="LYF96" s="592" t="s">
        <v>623</v>
      </c>
      <c r="LYG96" s="592" t="s">
        <v>623</v>
      </c>
      <c r="LYH96" s="592" t="s">
        <v>623</v>
      </c>
      <c r="LYI96" s="592" t="s">
        <v>623</v>
      </c>
      <c r="LYJ96" s="592" t="s">
        <v>623</v>
      </c>
      <c r="LYK96" s="592" t="s">
        <v>623</v>
      </c>
      <c r="LYL96" s="592" t="s">
        <v>623</v>
      </c>
      <c r="LYM96" s="592" t="s">
        <v>623</v>
      </c>
      <c r="LYN96" s="592" t="s">
        <v>623</v>
      </c>
      <c r="LYO96" s="592" t="s">
        <v>623</v>
      </c>
      <c r="LYP96" s="592" t="s">
        <v>623</v>
      </c>
      <c r="LYQ96" s="592" t="s">
        <v>623</v>
      </c>
      <c r="LYR96" s="592" t="s">
        <v>623</v>
      </c>
      <c r="LYS96" s="592" t="s">
        <v>623</v>
      </c>
      <c r="LYT96" s="592" t="s">
        <v>623</v>
      </c>
      <c r="LYU96" s="592" t="s">
        <v>623</v>
      </c>
      <c r="LYV96" s="592" t="s">
        <v>623</v>
      </c>
      <c r="LYW96" s="592" t="s">
        <v>623</v>
      </c>
      <c r="LYX96" s="592" t="s">
        <v>623</v>
      </c>
      <c r="LYY96" s="592" t="s">
        <v>623</v>
      </c>
      <c r="LYZ96" s="592" t="s">
        <v>623</v>
      </c>
      <c r="LZA96" s="592" t="s">
        <v>623</v>
      </c>
      <c r="LZB96" s="592" t="s">
        <v>623</v>
      </c>
      <c r="LZC96" s="592" t="s">
        <v>623</v>
      </c>
      <c r="LZD96" s="592" t="s">
        <v>623</v>
      </c>
      <c r="LZE96" s="592" t="s">
        <v>623</v>
      </c>
      <c r="LZF96" s="592" t="s">
        <v>623</v>
      </c>
      <c r="LZG96" s="592" t="s">
        <v>623</v>
      </c>
      <c r="LZH96" s="592" t="s">
        <v>623</v>
      </c>
      <c r="LZI96" s="592" t="s">
        <v>623</v>
      </c>
      <c r="LZJ96" s="592" t="s">
        <v>623</v>
      </c>
      <c r="LZK96" s="592" t="s">
        <v>623</v>
      </c>
      <c r="LZL96" s="592" t="s">
        <v>623</v>
      </c>
      <c r="LZM96" s="592" t="s">
        <v>623</v>
      </c>
      <c r="LZN96" s="592" t="s">
        <v>623</v>
      </c>
      <c r="LZO96" s="592" t="s">
        <v>623</v>
      </c>
      <c r="LZP96" s="592" t="s">
        <v>623</v>
      </c>
      <c r="LZQ96" s="592" t="s">
        <v>623</v>
      </c>
      <c r="LZR96" s="592" t="s">
        <v>623</v>
      </c>
      <c r="LZS96" s="592" t="s">
        <v>623</v>
      </c>
      <c r="LZT96" s="592" t="s">
        <v>623</v>
      </c>
      <c r="LZU96" s="592" t="s">
        <v>623</v>
      </c>
      <c r="LZV96" s="592" t="s">
        <v>623</v>
      </c>
      <c r="LZW96" s="592" t="s">
        <v>623</v>
      </c>
      <c r="LZX96" s="592" t="s">
        <v>623</v>
      </c>
      <c r="LZY96" s="592" t="s">
        <v>623</v>
      </c>
      <c r="LZZ96" s="592" t="s">
        <v>623</v>
      </c>
      <c r="MAA96" s="592" t="s">
        <v>623</v>
      </c>
      <c r="MAB96" s="592" t="s">
        <v>623</v>
      </c>
      <c r="MAC96" s="592" t="s">
        <v>623</v>
      </c>
      <c r="MAD96" s="592" t="s">
        <v>623</v>
      </c>
      <c r="MAE96" s="592" t="s">
        <v>623</v>
      </c>
      <c r="MAF96" s="592" t="s">
        <v>623</v>
      </c>
      <c r="MAG96" s="592" t="s">
        <v>623</v>
      </c>
      <c r="MAH96" s="592" t="s">
        <v>623</v>
      </c>
      <c r="MAI96" s="592" t="s">
        <v>623</v>
      </c>
      <c r="MAJ96" s="592" t="s">
        <v>623</v>
      </c>
      <c r="MAK96" s="592" t="s">
        <v>623</v>
      </c>
      <c r="MAL96" s="592" t="s">
        <v>623</v>
      </c>
      <c r="MAM96" s="592" t="s">
        <v>623</v>
      </c>
      <c r="MAN96" s="592" t="s">
        <v>623</v>
      </c>
      <c r="MAO96" s="592" t="s">
        <v>623</v>
      </c>
      <c r="MAP96" s="592" t="s">
        <v>623</v>
      </c>
      <c r="MAQ96" s="592" t="s">
        <v>623</v>
      </c>
      <c r="MAR96" s="592" t="s">
        <v>623</v>
      </c>
      <c r="MAS96" s="592" t="s">
        <v>623</v>
      </c>
      <c r="MAT96" s="592" t="s">
        <v>623</v>
      </c>
      <c r="MAU96" s="592" t="s">
        <v>623</v>
      </c>
      <c r="MAV96" s="592" t="s">
        <v>623</v>
      </c>
      <c r="MAW96" s="592" t="s">
        <v>623</v>
      </c>
      <c r="MAX96" s="592" t="s">
        <v>623</v>
      </c>
      <c r="MAY96" s="592" t="s">
        <v>623</v>
      </c>
      <c r="MAZ96" s="592" t="s">
        <v>623</v>
      </c>
      <c r="MBA96" s="592" t="s">
        <v>623</v>
      </c>
      <c r="MBB96" s="592" t="s">
        <v>623</v>
      </c>
      <c r="MBC96" s="592" t="s">
        <v>623</v>
      </c>
      <c r="MBD96" s="592" t="s">
        <v>623</v>
      </c>
      <c r="MBE96" s="592" t="s">
        <v>623</v>
      </c>
      <c r="MBF96" s="592" t="s">
        <v>623</v>
      </c>
      <c r="MBG96" s="592" t="s">
        <v>623</v>
      </c>
      <c r="MBH96" s="592" t="s">
        <v>623</v>
      </c>
      <c r="MBI96" s="592" t="s">
        <v>623</v>
      </c>
      <c r="MBJ96" s="592" t="s">
        <v>623</v>
      </c>
      <c r="MBK96" s="592" t="s">
        <v>623</v>
      </c>
      <c r="MBL96" s="592" t="s">
        <v>623</v>
      </c>
      <c r="MBM96" s="592" t="s">
        <v>623</v>
      </c>
      <c r="MBN96" s="592" t="s">
        <v>623</v>
      </c>
      <c r="MBO96" s="592" t="s">
        <v>623</v>
      </c>
      <c r="MBP96" s="592" t="s">
        <v>623</v>
      </c>
      <c r="MBQ96" s="592" t="s">
        <v>623</v>
      </c>
      <c r="MBR96" s="592" t="s">
        <v>623</v>
      </c>
      <c r="MBS96" s="592" t="s">
        <v>623</v>
      </c>
      <c r="MBT96" s="592" t="s">
        <v>623</v>
      </c>
      <c r="MBU96" s="592" t="s">
        <v>623</v>
      </c>
      <c r="MBV96" s="592" t="s">
        <v>623</v>
      </c>
      <c r="MBW96" s="592" t="s">
        <v>623</v>
      </c>
      <c r="MBX96" s="592" t="s">
        <v>623</v>
      </c>
      <c r="MBY96" s="592" t="s">
        <v>623</v>
      </c>
      <c r="MBZ96" s="592" t="s">
        <v>623</v>
      </c>
      <c r="MCA96" s="592" t="s">
        <v>623</v>
      </c>
      <c r="MCB96" s="592" t="s">
        <v>623</v>
      </c>
      <c r="MCC96" s="592" t="s">
        <v>623</v>
      </c>
      <c r="MCD96" s="592" t="s">
        <v>623</v>
      </c>
      <c r="MCE96" s="592" t="s">
        <v>623</v>
      </c>
      <c r="MCF96" s="592" t="s">
        <v>623</v>
      </c>
      <c r="MCG96" s="592" t="s">
        <v>623</v>
      </c>
      <c r="MCH96" s="592" t="s">
        <v>623</v>
      </c>
      <c r="MCI96" s="592" t="s">
        <v>623</v>
      </c>
      <c r="MCJ96" s="592" t="s">
        <v>623</v>
      </c>
      <c r="MCK96" s="592" t="s">
        <v>623</v>
      </c>
      <c r="MCL96" s="592" t="s">
        <v>623</v>
      </c>
      <c r="MCM96" s="592" t="s">
        <v>623</v>
      </c>
      <c r="MCN96" s="592" t="s">
        <v>623</v>
      </c>
      <c r="MCO96" s="592" t="s">
        <v>623</v>
      </c>
      <c r="MCP96" s="592" t="s">
        <v>623</v>
      </c>
      <c r="MCQ96" s="592" t="s">
        <v>623</v>
      </c>
      <c r="MCR96" s="592" t="s">
        <v>623</v>
      </c>
      <c r="MCS96" s="592" t="s">
        <v>623</v>
      </c>
      <c r="MCT96" s="592" t="s">
        <v>623</v>
      </c>
      <c r="MCU96" s="592" t="s">
        <v>623</v>
      </c>
      <c r="MCV96" s="592" t="s">
        <v>623</v>
      </c>
      <c r="MCW96" s="592" t="s">
        <v>623</v>
      </c>
      <c r="MCX96" s="592" t="s">
        <v>623</v>
      </c>
      <c r="MCY96" s="592" t="s">
        <v>623</v>
      </c>
      <c r="MCZ96" s="592" t="s">
        <v>623</v>
      </c>
      <c r="MDA96" s="592" t="s">
        <v>623</v>
      </c>
      <c r="MDB96" s="592" t="s">
        <v>623</v>
      </c>
      <c r="MDC96" s="592" t="s">
        <v>623</v>
      </c>
      <c r="MDD96" s="592" t="s">
        <v>623</v>
      </c>
      <c r="MDE96" s="592" t="s">
        <v>623</v>
      </c>
      <c r="MDF96" s="592" t="s">
        <v>623</v>
      </c>
      <c r="MDG96" s="592" t="s">
        <v>623</v>
      </c>
      <c r="MDH96" s="592" t="s">
        <v>623</v>
      </c>
      <c r="MDI96" s="592" t="s">
        <v>623</v>
      </c>
      <c r="MDJ96" s="592" t="s">
        <v>623</v>
      </c>
      <c r="MDK96" s="592" t="s">
        <v>623</v>
      </c>
      <c r="MDL96" s="592" t="s">
        <v>623</v>
      </c>
      <c r="MDM96" s="592" t="s">
        <v>623</v>
      </c>
      <c r="MDN96" s="592" t="s">
        <v>623</v>
      </c>
      <c r="MDO96" s="592" t="s">
        <v>623</v>
      </c>
      <c r="MDP96" s="592" t="s">
        <v>623</v>
      </c>
      <c r="MDQ96" s="592" t="s">
        <v>623</v>
      </c>
      <c r="MDR96" s="592" t="s">
        <v>623</v>
      </c>
      <c r="MDS96" s="592" t="s">
        <v>623</v>
      </c>
      <c r="MDT96" s="592" t="s">
        <v>623</v>
      </c>
      <c r="MDU96" s="592" t="s">
        <v>623</v>
      </c>
      <c r="MDV96" s="592" t="s">
        <v>623</v>
      </c>
      <c r="MDW96" s="592" t="s">
        <v>623</v>
      </c>
      <c r="MDX96" s="592" t="s">
        <v>623</v>
      </c>
      <c r="MDY96" s="592" t="s">
        <v>623</v>
      </c>
      <c r="MDZ96" s="592" t="s">
        <v>623</v>
      </c>
      <c r="MEA96" s="592" t="s">
        <v>623</v>
      </c>
      <c r="MEB96" s="592" t="s">
        <v>623</v>
      </c>
      <c r="MEC96" s="592" t="s">
        <v>623</v>
      </c>
      <c r="MED96" s="592" t="s">
        <v>623</v>
      </c>
      <c r="MEE96" s="592" t="s">
        <v>623</v>
      </c>
      <c r="MEF96" s="592" t="s">
        <v>623</v>
      </c>
      <c r="MEG96" s="592" t="s">
        <v>623</v>
      </c>
      <c r="MEH96" s="592" t="s">
        <v>623</v>
      </c>
      <c r="MEI96" s="592" t="s">
        <v>623</v>
      </c>
      <c r="MEJ96" s="592" t="s">
        <v>623</v>
      </c>
      <c r="MEK96" s="592" t="s">
        <v>623</v>
      </c>
      <c r="MEL96" s="592" t="s">
        <v>623</v>
      </c>
      <c r="MEM96" s="592" t="s">
        <v>623</v>
      </c>
      <c r="MEN96" s="592" t="s">
        <v>623</v>
      </c>
      <c r="MEO96" s="592" t="s">
        <v>623</v>
      </c>
      <c r="MEP96" s="592" t="s">
        <v>623</v>
      </c>
      <c r="MEQ96" s="592" t="s">
        <v>623</v>
      </c>
      <c r="MER96" s="592" t="s">
        <v>623</v>
      </c>
      <c r="MES96" s="592" t="s">
        <v>623</v>
      </c>
      <c r="MET96" s="592" t="s">
        <v>623</v>
      </c>
      <c r="MEU96" s="592" t="s">
        <v>623</v>
      </c>
      <c r="MEV96" s="592" t="s">
        <v>623</v>
      </c>
      <c r="MEW96" s="592" t="s">
        <v>623</v>
      </c>
      <c r="MEX96" s="592" t="s">
        <v>623</v>
      </c>
      <c r="MEY96" s="592" t="s">
        <v>623</v>
      </c>
      <c r="MEZ96" s="592" t="s">
        <v>623</v>
      </c>
      <c r="MFA96" s="592" t="s">
        <v>623</v>
      </c>
      <c r="MFB96" s="592" t="s">
        <v>623</v>
      </c>
      <c r="MFC96" s="592" t="s">
        <v>623</v>
      </c>
      <c r="MFD96" s="592" t="s">
        <v>623</v>
      </c>
      <c r="MFE96" s="592" t="s">
        <v>623</v>
      </c>
      <c r="MFF96" s="592" t="s">
        <v>623</v>
      </c>
      <c r="MFG96" s="592" t="s">
        <v>623</v>
      </c>
      <c r="MFH96" s="592" t="s">
        <v>623</v>
      </c>
      <c r="MFI96" s="592" t="s">
        <v>623</v>
      </c>
      <c r="MFJ96" s="592" t="s">
        <v>623</v>
      </c>
      <c r="MFK96" s="592" t="s">
        <v>623</v>
      </c>
      <c r="MFL96" s="592" t="s">
        <v>623</v>
      </c>
      <c r="MFM96" s="592" t="s">
        <v>623</v>
      </c>
      <c r="MFN96" s="592" t="s">
        <v>623</v>
      </c>
      <c r="MFO96" s="592" t="s">
        <v>623</v>
      </c>
      <c r="MFP96" s="592" t="s">
        <v>623</v>
      </c>
      <c r="MFQ96" s="592" t="s">
        <v>623</v>
      </c>
      <c r="MFR96" s="592" t="s">
        <v>623</v>
      </c>
      <c r="MFS96" s="592" t="s">
        <v>623</v>
      </c>
      <c r="MFT96" s="592" t="s">
        <v>623</v>
      </c>
      <c r="MFU96" s="592" t="s">
        <v>623</v>
      </c>
      <c r="MFV96" s="592" t="s">
        <v>623</v>
      </c>
      <c r="MFW96" s="592" t="s">
        <v>623</v>
      </c>
      <c r="MFX96" s="592" t="s">
        <v>623</v>
      </c>
      <c r="MFY96" s="592" t="s">
        <v>623</v>
      </c>
      <c r="MFZ96" s="592" t="s">
        <v>623</v>
      </c>
      <c r="MGA96" s="592" t="s">
        <v>623</v>
      </c>
      <c r="MGB96" s="592" t="s">
        <v>623</v>
      </c>
      <c r="MGC96" s="592" t="s">
        <v>623</v>
      </c>
      <c r="MGD96" s="592" t="s">
        <v>623</v>
      </c>
      <c r="MGE96" s="592" t="s">
        <v>623</v>
      </c>
      <c r="MGF96" s="592" t="s">
        <v>623</v>
      </c>
      <c r="MGG96" s="592" t="s">
        <v>623</v>
      </c>
      <c r="MGH96" s="592" t="s">
        <v>623</v>
      </c>
      <c r="MGI96" s="592" t="s">
        <v>623</v>
      </c>
      <c r="MGJ96" s="592" t="s">
        <v>623</v>
      </c>
      <c r="MGK96" s="592" t="s">
        <v>623</v>
      </c>
      <c r="MGL96" s="592" t="s">
        <v>623</v>
      </c>
      <c r="MGM96" s="592" t="s">
        <v>623</v>
      </c>
      <c r="MGN96" s="592" t="s">
        <v>623</v>
      </c>
      <c r="MGO96" s="592" t="s">
        <v>623</v>
      </c>
      <c r="MGP96" s="592" t="s">
        <v>623</v>
      </c>
      <c r="MGQ96" s="592" t="s">
        <v>623</v>
      </c>
      <c r="MGR96" s="592" t="s">
        <v>623</v>
      </c>
      <c r="MGS96" s="592" t="s">
        <v>623</v>
      </c>
      <c r="MGT96" s="592" t="s">
        <v>623</v>
      </c>
      <c r="MGU96" s="592" t="s">
        <v>623</v>
      </c>
      <c r="MGV96" s="592" t="s">
        <v>623</v>
      </c>
      <c r="MGW96" s="592" t="s">
        <v>623</v>
      </c>
      <c r="MGX96" s="592" t="s">
        <v>623</v>
      </c>
      <c r="MGY96" s="592" t="s">
        <v>623</v>
      </c>
      <c r="MGZ96" s="592" t="s">
        <v>623</v>
      </c>
      <c r="MHA96" s="592" t="s">
        <v>623</v>
      </c>
      <c r="MHB96" s="592" t="s">
        <v>623</v>
      </c>
      <c r="MHC96" s="592" t="s">
        <v>623</v>
      </c>
      <c r="MHD96" s="592" t="s">
        <v>623</v>
      </c>
      <c r="MHE96" s="592" t="s">
        <v>623</v>
      </c>
      <c r="MHF96" s="592" t="s">
        <v>623</v>
      </c>
      <c r="MHG96" s="592" t="s">
        <v>623</v>
      </c>
      <c r="MHH96" s="592" t="s">
        <v>623</v>
      </c>
      <c r="MHI96" s="592" t="s">
        <v>623</v>
      </c>
      <c r="MHJ96" s="592" t="s">
        <v>623</v>
      </c>
      <c r="MHK96" s="592" t="s">
        <v>623</v>
      </c>
      <c r="MHL96" s="592" t="s">
        <v>623</v>
      </c>
      <c r="MHM96" s="592" t="s">
        <v>623</v>
      </c>
      <c r="MHN96" s="592" t="s">
        <v>623</v>
      </c>
      <c r="MHO96" s="592" t="s">
        <v>623</v>
      </c>
      <c r="MHP96" s="592" t="s">
        <v>623</v>
      </c>
      <c r="MHQ96" s="592" t="s">
        <v>623</v>
      </c>
      <c r="MHR96" s="592" t="s">
        <v>623</v>
      </c>
      <c r="MHS96" s="592" t="s">
        <v>623</v>
      </c>
      <c r="MHT96" s="592" t="s">
        <v>623</v>
      </c>
      <c r="MHU96" s="592" t="s">
        <v>623</v>
      </c>
      <c r="MHV96" s="592" t="s">
        <v>623</v>
      </c>
      <c r="MHW96" s="592" t="s">
        <v>623</v>
      </c>
      <c r="MHX96" s="592" t="s">
        <v>623</v>
      </c>
      <c r="MHY96" s="592" t="s">
        <v>623</v>
      </c>
      <c r="MHZ96" s="592" t="s">
        <v>623</v>
      </c>
      <c r="MIA96" s="592" t="s">
        <v>623</v>
      </c>
      <c r="MIB96" s="592" t="s">
        <v>623</v>
      </c>
      <c r="MIC96" s="592" t="s">
        <v>623</v>
      </c>
      <c r="MID96" s="592" t="s">
        <v>623</v>
      </c>
      <c r="MIE96" s="592" t="s">
        <v>623</v>
      </c>
      <c r="MIF96" s="592" t="s">
        <v>623</v>
      </c>
      <c r="MIG96" s="592" t="s">
        <v>623</v>
      </c>
      <c r="MIH96" s="592" t="s">
        <v>623</v>
      </c>
      <c r="MII96" s="592" t="s">
        <v>623</v>
      </c>
      <c r="MIJ96" s="592" t="s">
        <v>623</v>
      </c>
      <c r="MIK96" s="592" t="s">
        <v>623</v>
      </c>
      <c r="MIL96" s="592" t="s">
        <v>623</v>
      </c>
      <c r="MIM96" s="592" t="s">
        <v>623</v>
      </c>
      <c r="MIN96" s="592" t="s">
        <v>623</v>
      </c>
      <c r="MIO96" s="592" t="s">
        <v>623</v>
      </c>
      <c r="MIP96" s="592" t="s">
        <v>623</v>
      </c>
      <c r="MIQ96" s="592" t="s">
        <v>623</v>
      </c>
      <c r="MIR96" s="592" t="s">
        <v>623</v>
      </c>
      <c r="MIS96" s="592" t="s">
        <v>623</v>
      </c>
      <c r="MIT96" s="592" t="s">
        <v>623</v>
      </c>
      <c r="MIU96" s="592" t="s">
        <v>623</v>
      </c>
      <c r="MIV96" s="592" t="s">
        <v>623</v>
      </c>
      <c r="MIW96" s="592" t="s">
        <v>623</v>
      </c>
      <c r="MIX96" s="592" t="s">
        <v>623</v>
      </c>
      <c r="MIY96" s="592" t="s">
        <v>623</v>
      </c>
      <c r="MIZ96" s="592" t="s">
        <v>623</v>
      </c>
      <c r="MJA96" s="592" t="s">
        <v>623</v>
      </c>
      <c r="MJB96" s="592" t="s">
        <v>623</v>
      </c>
      <c r="MJC96" s="592" t="s">
        <v>623</v>
      </c>
      <c r="MJD96" s="592" t="s">
        <v>623</v>
      </c>
      <c r="MJE96" s="592" t="s">
        <v>623</v>
      </c>
      <c r="MJF96" s="592" t="s">
        <v>623</v>
      </c>
      <c r="MJG96" s="592" t="s">
        <v>623</v>
      </c>
      <c r="MJH96" s="592" t="s">
        <v>623</v>
      </c>
      <c r="MJI96" s="592" t="s">
        <v>623</v>
      </c>
      <c r="MJJ96" s="592" t="s">
        <v>623</v>
      </c>
      <c r="MJK96" s="592" t="s">
        <v>623</v>
      </c>
      <c r="MJL96" s="592" t="s">
        <v>623</v>
      </c>
      <c r="MJM96" s="592" t="s">
        <v>623</v>
      </c>
      <c r="MJN96" s="592" t="s">
        <v>623</v>
      </c>
      <c r="MJO96" s="592" t="s">
        <v>623</v>
      </c>
      <c r="MJP96" s="592" t="s">
        <v>623</v>
      </c>
      <c r="MJQ96" s="592" t="s">
        <v>623</v>
      </c>
      <c r="MJR96" s="592" t="s">
        <v>623</v>
      </c>
      <c r="MJS96" s="592" t="s">
        <v>623</v>
      </c>
      <c r="MJT96" s="592" t="s">
        <v>623</v>
      </c>
      <c r="MJU96" s="592" t="s">
        <v>623</v>
      </c>
      <c r="MJV96" s="592" t="s">
        <v>623</v>
      </c>
      <c r="MJW96" s="592" t="s">
        <v>623</v>
      </c>
      <c r="MJX96" s="592" t="s">
        <v>623</v>
      </c>
      <c r="MJY96" s="592" t="s">
        <v>623</v>
      </c>
      <c r="MJZ96" s="592" t="s">
        <v>623</v>
      </c>
      <c r="MKA96" s="592" t="s">
        <v>623</v>
      </c>
      <c r="MKB96" s="592" t="s">
        <v>623</v>
      </c>
      <c r="MKC96" s="592" t="s">
        <v>623</v>
      </c>
      <c r="MKD96" s="592" t="s">
        <v>623</v>
      </c>
      <c r="MKE96" s="592" t="s">
        <v>623</v>
      </c>
      <c r="MKF96" s="592" t="s">
        <v>623</v>
      </c>
      <c r="MKG96" s="592" t="s">
        <v>623</v>
      </c>
      <c r="MKH96" s="592" t="s">
        <v>623</v>
      </c>
      <c r="MKI96" s="592" t="s">
        <v>623</v>
      </c>
      <c r="MKJ96" s="592" t="s">
        <v>623</v>
      </c>
      <c r="MKK96" s="592" t="s">
        <v>623</v>
      </c>
      <c r="MKL96" s="592" t="s">
        <v>623</v>
      </c>
      <c r="MKM96" s="592" t="s">
        <v>623</v>
      </c>
      <c r="MKN96" s="592" t="s">
        <v>623</v>
      </c>
      <c r="MKO96" s="592" t="s">
        <v>623</v>
      </c>
      <c r="MKP96" s="592" t="s">
        <v>623</v>
      </c>
      <c r="MKQ96" s="592" t="s">
        <v>623</v>
      </c>
      <c r="MKR96" s="592" t="s">
        <v>623</v>
      </c>
      <c r="MKS96" s="592" t="s">
        <v>623</v>
      </c>
      <c r="MKT96" s="592" t="s">
        <v>623</v>
      </c>
      <c r="MKU96" s="592" t="s">
        <v>623</v>
      </c>
      <c r="MKV96" s="592" t="s">
        <v>623</v>
      </c>
      <c r="MKW96" s="592" t="s">
        <v>623</v>
      </c>
      <c r="MKX96" s="592" t="s">
        <v>623</v>
      </c>
      <c r="MKY96" s="592" t="s">
        <v>623</v>
      </c>
      <c r="MKZ96" s="592" t="s">
        <v>623</v>
      </c>
      <c r="MLA96" s="592" t="s">
        <v>623</v>
      </c>
      <c r="MLB96" s="592" t="s">
        <v>623</v>
      </c>
      <c r="MLC96" s="592" t="s">
        <v>623</v>
      </c>
      <c r="MLD96" s="592" t="s">
        <v>623</v>
      </c>
      <c r="MLE96" s="592" t="s">
        <v>623</v>
      </c>
      <c r="MLF96" s="592" t="s">
        <v>623</v>
      </c>
      <c r="MLG96" s="592" t="s">
        <v>623</v>
      </c>
      <c r="MLH96" s="592" t="s">
        <v>623</v>
      </c>
      <c r="MLI96" s="592" t="s">
        <v>623</v>
      </c>
      <c r="MLJ96" s="592" t="s">
        <v>623</v>
      </c>
      <c r="MLK96" s="592" t="s">
        <v>623</v>
      </c>
      <c r="MLL96" s="592" t="s">
        <v>623</v>
      </c>
      <c r="MLM96" s="592" t="s">
        <v>623</v>
      </c>
      <c r="MLN96" s="592" t="s">
        <v>623</v>
      </c>
      <c r="MLO96" s="592" t="s">
        <v>623</v>
      </c>
      <c r="MLP96" s="592" t="s">
        <v>623</v>
      </c>
      <c r="MLQ96" s="592" t="s">
        <v>623</v>
      </c>
      <c r="MLR96" s="592" t="s">
        <v>623</v>
      </c>
      <c r="MLS96" s="592" t="s">
        <v>623</v>
      </c>
      <c r="MLT96" s="592" t="s">
        <v>623</v>
      </c>
      <c r="MLU96" s="592" t="s">
        <v>623</v>
      </c>
      <c r="MLV96" s="592" t="s">
        <v>623</v>
      </c>
      <c r="MLW96" s="592" t="s">
        <v>623</v>
      </c>
      <c r="MLX96" s="592" t="s">
        <v>623</v>
      </c>
      <c r="MLY96" s="592" t="s">
        <v>623</v>
      </c>
      <c r="MLZ96" s="592" t="s">
        <v>623</v>
      </c>
      <c r="MMA96" s="592" t="s">
        <v>623</v>
      </c>
      <c r="MMB96" s="592" t="s">
        <v>623</v>
      </c>
      <c r="MMC96" s="592" t="s">
        <v>623</v>
      </c>
      <c r="MMD96" s="592" t="s">
        <v>623</v>
      </c>
      <c r="MME96" s="592" t="s">
        <v>623</v>
      </c>
      <c r="MMF96" s="592" t="s">
        <v>623</v>
      </c>
      <c r="MMG96" s="592" t="s">
        <v>623</v>
      </c>
      <c r="MMH96" s="592" t="s">
        <v>623</v>
      </c>
      <c r="MMI96" s="592" t="s">
        <v>623</v>
      </c>
      <c r="MMJ96" s="592" t="s">
        <v>623</v>
      </c>
      <c r="MMK96" s="592" t="s">
        <v>623</v>
      </c>
      <c r="MML96" s="592" t="s">
        <v>623</v>
      </c>
      <c r="MMM96" s="592" t="s">
        <v>623</v>
      </c>
      <c r="MMN96" s="592" t="s">
        <v>623</v>
      </c>
      <c r="MMO96" s="592" t="s">
        <v>623</v>
      </c>
      <c r="MMP96" s="592" t="s">
        <v>623</v>
      </c>
      <c r="MMQ96" s="592" t="s">
        <v>623</v>
      </c>
      <c r="MMR96" s="592" t="s">
        <v>623</v>
      </c>
      <c r="MMS96" s="592" t="s">
        <v>623</v>
      </c>
      <c r="MMT96" s="592" t="s">
        <v>623</v>
      </c>
      <c r="MMU96" s="592" t="s">
        <v>623</v>
      </c>
      <c r="MMV96" s="592" t="s">
        <v>623</v>
      </c>
      <c r="MMW96" s="592" t="s">
        <v>623</v>
      </c>
      <c r="MMX96" s="592" t="s">
        <v>623</v>
      </c>
      <c r="MMY96" s="592" t="s">
        <v>623</v>
      </c>
      <c r="MMZ96" s="592" t="s">
        <v>623</v>
      </c>
      <c r="MNA96" s="592" t="s">
        <v>623</v>
      </c>
      <c r="MNB96" s="592" t="s">
        <v>623</v>
      </c>
      <c r="MNC96" s="592" t="s">
        <v>623</v>
      </c>
      <c r="MND96" s="592" t="s">
        <v>623</v>
      </c>
      <c r="MNE96" s="592" t="s">
        <v>623</v>
      </c>
      <c r="MNF96" s="592" t="s">
        <v>623</v>
      </c>
      <c r="MNG96" s="592" t="s">
        <v>623</v>
      </c>
      <c r="MNH96" s="592" t="s">
        <v>623</v>
      </c>
      <c r="MNI96" s="592" t="s">
        <v>623</v>
      </c>
      <c r="MNJ96" s="592" t="s">
        <v>623</v>
      </c>
      <c r="MNK96" s="592" t="s">
        <v>623</v>
      </c>
      <c r="MNL96" s="592" t="s">
        <v>623</v>
      </c>
      <c r="MNM96" s="592" t="s">
        <v>623</v>
      </c>
      <c r="MNN96" s="592" t="s">
        <v>623</v>
      </c>
      <c r="MNO96" s="592" t="s">
        <v>623</v>
      </c>
      <c r="MNP96" s="592" t="s">
        <v>623</v>
      </c>
      <c r="MNQ96" s="592" t="s">
        <v>623</v>
      </c>
      <c r="MNR96" s="592" t="s">
        <v>623</v>
      </c>
      <c r="MNS96" s="592" t="s">
        <v>623</v>
      </c>
      <c r="MNT96" s="592" t="s">
        <v>623</v>
      </c>
      <c r="MNU96" s="592" t="s">
        <v>623</v>
      </c>
      <c r="MNV96" s="592" t="s">
        <v>623</v>
      </c>
      <c r="MNW96" s="592" t="s">
        <v>623</v>
      </c>
      <c r="MNX96" s="592" t="s">
        <v>623</v>
      </c>
      <c r="MNY96" s="592" t="s">
        <v>623</v>
      </c>
      <c r="MNZ96" s="592" t="s">
        <v>623</v>
      </c>
      <c r="MOA96" s="592" t="s">
        <v>623</v>
      </c>
      <c r="MOB96" s="592" t="s">
        <v>623</v>
      </c>
      <c r="MOC96" s="592" t="s">
        <v>623</v>
      </c>
      <c r="MOD96" s="592" t="s">
        <v>623</v>
      </c>
      <c r="MOE96" s="592" t="s">
        <v>623</v>
      </c>
      <c r="MOF96" s="592" t="s">
        <v>623</v>
      </c>
      <c r="MOG96" s="592" t="s">
        <v>623</v>
      </c>
      <c r="MOH96" s="592" t="s">
        <v>623</v>
      </c>
      <c r="MOI96" s="592" t="s">
        <v>623</v>
      </c>
      <c r="MOJ96" s="592" t="s">
        <v>623</v>
      </c>
      <c r="MOK96" s="592" t="s">
        <v>623</v>
      </c>
      <c r="MOL96" s="592" t="s">
        <v>623</v>
      </c>
      <c r="MOM96" s="592" t="s">
        <v>623</v>
      </c>
      <c r="MON96" s="592" t="s">
        <v>623</v>
      </c>
      <c r="MOO96" s="592" t="s">
        <v>623</v>
      </c>
      <c r="MOP96" s="592" t="s">
        <v>623</v>
      </c>
      <c r="MOQ96" s="592" t="s">
        <v>623</v>
      </c>
      <c r="MOR96" s="592" t="s">
        <v>623</v>
      </c>
      <c r="MOS96" s="592" t="s">
        <v>623</v>
      </c>
      <c r="MOT96" s="592" t="s">
        <v>623</v>
      </c>
      <c r="MOU96" s="592" t="s">
        <v>623</v>
      </c>
      <c r="MOV96" s="592" t="s">
        <v>623</v>
      </c>
      <c r="MOW96" s="592" t="s">
        <v>623</v>
      </c>
      <c r="MOX96" s="592" t="s">
        <v>623</v>
      </c>
      <c r="MOY96" s="592" t="s">
        <v>623</v>
      </c>
      <c r="MOZ96" s="592" t="s">
        <v>623</v>
      </c>
      <c r="MPA96" s="592" t="s">
        <v>623</v>
      </c>
      <c r="MPB96" s="592" t="s">
        <v>623</v>
      </c>
      <c r="MPC96" s="592" t="s">
        <v>623</v>
      </c>
      <c r="MPD96" s="592" t="s">
        <v>623</v>
      </c>
      <c r="MPE96" s="592" t="s">
        <v>623</v>
      </c>
      <c r="MPF96" s="592" t="s">
        <v>623</v>
      </c>
      <c r="MPG96" s="592" t="s">
        <v>623</v>
      </c>
      <c r="MPH96" s="592" t="s">
        <v>623</v>
      </c>
      <c r="MPI96" s="592" t="s">
        <v>623</v>
      </c>
      <c r="MPJ96" s="592" t="s">
        <v>623</v>
      </c>
      <c r="MPK96" s="592" t="s">
        <v>623</v>
      </c>
      <c r="MPL96" s="592" t="s">
        <v>623</v>
      </c>
      <c r="MPM96" s="592" t="s">
        <v>623</v>
      </c>
      <c r="MPN96" s="592" t="s">
        <v>623</v>
      </c>
      <c r="MPO96" s="592" t="s">
        <v>623</v>
      </c>
      <c r="MPP96" s="592" t="s">
        <v>623</v>
      </c>
      <c r="MPQ96" s="592" t="s">
        <v>623</v>
      </c>
      <c r="MPR96" s="592" t="s">
        <v>623</v>
      </c>
      <c r="MPS96" s="592" t="s">
        <v>623</v>
      </c>
      <c r="MPT96" s="592" t="s">
        <v>623</v>
      </c>
      <c r="MPU96" s="592" t="s">
        <v>623</v>
      </c>
      <c r="MPV96" s="592" t="s">
        <v>623</v>
      </c>
      <c r="MPW96" s="592" t="s">
        <v>623</v>
      </c>
      <c r="MPX96" s="592" t="s">
        <v>623</v>
      </c>
      <c r="MPY96" s="592" t="s">
        <v>623</v>
      </c>
      <c r="MPZ96" s="592" t="s">
        <v>623</v>
      </c>
      <c r="MQA96" s="592" t="s">
        <v>623</v>
      </c>
      <c r="MQB96" s="592" t="s">
        <v>623</v>
      </c>
      <c r="MQC96" s="592" t="s">
        <v>623</v>
      </c>
      <c r="MQD96" s="592" t="s">
        <v>623</v>
      </c>
      <c r="MQE96" s="592" t="s">
        <v>623</v>
      </c>
      <c r="MQF96" s="592" t="s">
        <v>623</v>
      </c>
      <c r="MQG96" s="592" t="s">
        <v>623</v>
      </c>
      <c r="MQH96" s="592" t="s">
        <v>623</v>
      </c>
      <c r="MQI96" s="592" t="s">
        <v>623</v>
      </c>
      <c r="MQJ96" s="592" t="s">
        <v>623</v>
      </c>
      <c r="MQK96" s="592" t="s">
        <v>623</v>
      </c>
      <c r="MQL96" s="592" t="s">
        <v>623</v>
      </c>
      <c r="MQM96" s="592" t="s">
        <v>623</v>
      </c>
      <c r="MQN96" s="592" t="s">
        <v>623</v>
      </c>
      <c r="MQO96" s="592" t="s">
        <v>623</v>
      </c>
      <c r="MQP96" s="592" t="s">
        <v>623</v>
      </c>
      <c r="MQQ96" s="592" t="s">
        <v>623</v>
      </c>
      <c r="MQR96" s="592" t="s">
        <v>623</v>
      </c>
      <c r="MQS96" s="592" t="s">
        <v>623</v>
      </c>
      <c r="MQT96" s="592" t="s">
        <v>623</v>
      </c>
      <c r="MQU96" s="592" t="s">
        <v>623</v>
      </c>
      <c r="MQV96" s="592" t="s">
        <v>623</v>
      </c>
      <c r="MQW96" s="592" t="s">
        <v>623</v>
      </c>
      <c r="MQX96" s="592" t="s">
        <v>623</v>
      </c>
      <c r="MQY96" s="592" t="s">
        <v>623</v>
      </c>
      <c r="MQZ96" s="592" t="s">
        <v>623</v>
      </c>
      <c r="MRA96" s="592" t="s">
        <v>623</v>
      </c>
      <c r="MRB96" s="592" t="s">
        <v>623</v>
      </c>
      <c r="MRC96" s="592" t="s">
        <v>623</v>
      </c>
      <c r="MRD96" s="592" t="s">
        <v>623</v>
      </c>
      <c r="MRE96" s="592" t="s">
        <v>623</v>
      </c>
      <c r="MRF96" s="592" t="s">
        <v>623</v>
      </c>
      <c r="MRG96" s="592" t="s">
        <v>623</v>
      </c>
      <c r="MRH96" s="592" t="s">
        <v>623</v>
      </c>
      <c r="MRI96" s="592" t="s">
        <v>623</v>
      </c>
      <c r="MRJ96" s="592" t="s">
        <v>623</v>
      </c>
      <c r="MRK96" s="592" t="s">
        <v>623</v>
      </c>
      <c r="MRL96" s="592" t="s">
        <v>623</v>
      </c>
      <c r="MRM96" s="592" t="s">
        <v>623</v>
      </c>
      <c r="MRN96" s="592" t="s">
        <v>623</v>
      </c>
      <c r="MRO96" s="592" t="s">
        <v>623</v>
      </c>
      <c r="MRP96" s="592" t="s">
        <v>623</v>
      </c>
      <c r="MRQ96" s="592" t="s">
        <v>623</v>
      </c>
      <c r="MRR96" s="592" t="s">
        <v>623</v>
      </c>
      <c r="MRS96" s="592" t="s">
        <v>623</v>
      </c>
      <c r="MRT96" s="592" t="s">
        <v>623</v>
      </c>
      <c r="MRU96" s="592" t="s">
        <v>623</v>
      </c>
      <c r="MRV96" s="592" t="s">
        <v>623</v>
      </c>
      <c r="MRW96" s="592" t="s">
        <v>623</v>
      </c>
      <c r="MRX96" s="592" t="s">
        <v>623</v>
      </c>
      <c r="MRY96" s="592" t="s">
        <v>623</v>
      </c>
      <c r="MRZ96" s="592" t="s">
        <v>623</v>
      </c>
      <c r="MSA96" s="592" t="s">
        <v>623</v>
      </c>
      <c r="MSB96" s="592" t="s">
        <v>623</v>
      </c>
      <c r="MSC96" s="592" t="s">
        <v>623</v>
      </c>
      <c r="MSD96" s="592" t="s">
        <v>623</v>
      </c>
      <c r="MSE96" s="592" t="s">
        <v>623</v>
      </c>
      <c r="MSF96" s="592" t="s">
        <v>623</v>
      </c>
      <c r="MSG96" s="592" t="s">
        <v>623</v>
      </c>
      <c r="MSH96" s="592" t="s">
        <v>623</v>
      </c>
      <c r="MSI96" s="592" t="s">
        <v>623</v>
      </c>
      <c r="MSJ96" s="592" t="s">
        <v>623</v>
      </c>
      <c r="MSK96" s="592" t="s">
        <v>623</v>
      </c>
      <c r="MSL96" s="592" t="s">
        <v>623</v>
      </c>
      <c r="MSM96" s="592" t="s">
        <v>623</v>
      </c>
      <c r="MSN96" s="592" t="s">
        <v>623</v>
      </c>
      <c r="MSO96" s="592" t="s">
        <v>623</v>
      </c>
      <c r="MSP96" s="592" t="s">
        <v>623</v>
      </c>
      <c r="MSQ96" s="592" t="s">
        <v>623</v>
      </c>
      <c r="MSR96" s="592" t="s">
        <v>623</v>
      </c>
      <c r="MSS96" s="592" t="s">
        <v>623</v>
      </c>
      <c r="MST96" s="592" t="s">
        <v>623</v>
      </c>
      <c r="MSU96" s="592" t="s">
        <v>623</v>
      </c>
      <c r="MSV96" s="592" t="s">
        <v>623</v>
      </c>
      <c r="MSW96" s="592" t="s">
        <v>623</v>
      </c>
      <c r="MSX96" s="592" t="s">
        <v>623</v>
      </c>
      <c r="MSY96" s="592" t="s">
        <v>623</v>
      </c>
      <c r="MSZ96" s="592" t="s">
        <v>623</v>
      </c>
      <c r="MTA96" s="592" t="s">
        <v>623</v>
      </c>
      <c r="MTB96" s="592" t="s">
        <v>623</v>
      </c>
      <c r="MTC96" s="592" t="s">
        <v>623</v>
      </c>
      <c r="MTD96" s="592" t="s">
        <v>623</v>
      </c>
      <c r="MTE96" s="592" t="s">
        <v>623</v>
      </c>
      <c r="MTF96" s="592" t="s">
        <v>623</v>
      </c>
      <c r="MTG96" s="592" t="s">
        <v>623</v>
      </c>
      <c r="MTH96" s="592" t="s">
        <v>623</v>
      </c>
      <c r="MTI96" s="592" t="s">
        <v>623</v>
      </c>
      <c r="MTJ96" s="592" t="s">
        <v>623</v>
      </c>
      <c r="MTK96" s="592" t="s">
        <v>623</v>
      </c>
      <c r="MTL96" s="592" t="s">
        <v>623</v>
      </c>
      <c r="MTM96" s="592" t="s">
        <v>623</v>
      </c>
      <c r="MTN96" s="592" t="s">
        <v>623</v>
      </c>
      <c r="MTO96" s="592" t="s">
        <v>623</v>
      </c>
      <c r="MTP96" s="592" t="s">
        <v>623</v>
      </c>
      <c r="MTQ96" s="592" t="s">
        <v>623</v>
      </c>
      <c r="MTR96" s="592" t="s">
        <v>623</v>
      </c>
      <c r="MTS96" s="592" t="s">
        <v>623</v>
      </c>
      <c r="MTT96" s="592" t="s">
        <v>623</v>
      </c>
      <c r="MTU96" s="592" t="s">
        <v>623</v>
      </c>
      <c r="MTV96" s="592" t="s">
        <v>623</v>
      </c>
      <c r="MTW96" s="592" t="s">
        <v>623</v>
      </c>
      <c r="MTX96" s="592" t="s">
        <v>623</v>
      </c>
      <c r="MTY96" s="592" t="s">
        <v>623</v>
      </c>
      <c r="MTZ96" s="592" t="s">
        <v>623</v>
      </c>
      <c r="MUA96" s="592" t="s">
        <v>623</v>
      </c>
      <c r="MUB96" s="592" t="s">
        <v>623</v>
      </c>
      <c r="MUC96" s="592" t="s">
        <v>623</v>
      </c>
      <c r="MUD96" s="592" t="s">
        <v>623</v>
      </c>
      <c r="MUE96" s="592" t="s">
        <v>623</v>
      </c>
      <c r="MUF96" s="592" t="s">
        <v>623</v>
      </c>
      <c r="MUG96" s="592" t="s">
        <v>623</v>
      </c>
      <c r="MUH96" s="592" t="s">
        <v>623</v>
      </c>
      <c r="MUI96" s="592" t="s">
        <v>623</v>
      </c>
      <c r="MUJ96" s="592" t="s">
        <v>623</v>
      </c>
      <c r="MUK96" s="592" t="s">
        <v>623</v>
      </c>
      <c r="MUL96" s="592" t="s">
        <v>623</v>
      </c>
      <c r="MUM96" s="592" t="s">
        <v>623</v>
      </c>
      <c r="MUN96" s="592" t="s">
        <v>623</v>
      </c>
      <c r="MUO96" s="592" t="s">
        <v>623</v>
      </c>
      <c r="MUP96" s="592" t="s">
        <v>623</v>
      </c>
      <c r="MUQ96" s="592" t="s">
        <v>623</v>
      </c>
      <c r="MUR96" s="592" t="s">
        <v>623</v>
      </c>
      <c r="MUS96" s="592" t="s">
        <v>623</v>
      </c>
      <c r="MUT96" s="592" t="s">
        <v>623</v>
      </c>
      <c r="MUU96" s="592" t="s">
        <v>623</v>
      </c>
      <c r="MUV96" s="592" t="s">
        <v>623</v>
      </c>
      <c r="MUW96" s="592" t="s">
        <v>623</v>
      </c>
      <c r="MUX96" s="592" t="s">
        <v>623</v>
      </c>
      <c r="MUY96" s="592" t="s">
        <v>623</v>
      </c>
      <c r="MUZ96" s="592" t="s">
        <v>623</v>
      </c>
      <c r="MVA96" s="592" t="s">
        <v>623</v>
      </c>
      <c r="MVB96" s="592" t="s">
        <v>623</v>
      </c>
      <c r="MVC96" s="592" t="s">
        <v>623</v>
      </c>
      <c r="MVD96" s="592" t="s">
        <v>623</v>
      </c>
      <c r="MVE96" s="592" t="s">
        <v>623</v>
      </c>
      <c r="MVF96" s="592" t="s">
        <v>623</v>
      </c>
      <c r="MVG96" s="592" t="s">
        <v>623</v>
      </c>
      <c r="MVH96" s="592" t="s">
        <v>623</v>
      </c>
      <c r="MVI96" s="592" t="s">
        <v>623</v>
      </c>
      <c r="MVJ96" s="592" t="s">
        <v>623</v>
      </c>
      <c r="MVK96" s="592" t="s">
        <v>623</v>
      </c>
      <c r="MVL96" s="592" t="s">
        <v>623</v>
      </c>
      <c r="MVM96" s="592" t="s">
        <v>623</v>
      </c>
      <c r="MVN96" s="592" t="s">
        <v>623</v>
      </c>
      <c r="MVO96" s="592" t="s">
        <v>623</v>
      </c>
      <c r="MVP96" s="592" t="s">
        <v>623</v>
      </c>
      <c r="MVQ96" s="592" t="s">
        <v>623</v>
      </c>
      <c r="MVR96" s="592" t="s">
        <v>623</v>
      </c>
      <c r="MVS96" s="592" t="s">
        <v>623</v>
      </c>
      <c r="MVT96" s="592" t="s">
        <v>623</v>
      </c>
      <c r="MVU96" s="592" t="s">
        <v>623</v>
      </c>
      <c r="MVV96" s="592" t="s">
        <v>623</v>
      </c>
      <c r="MVW96" s="592" t="s">
        <v>623</v>
      </c>
      <c r="MVX96" s="592" t="s">
        <v>623</v>
      </c>
      <c r="MVY96" s="592" t="s">
        <v>623</v>
      </c>
      <c r="MVZ96" s="592" t="s">
        <v>623</v>
      </c>
      <c r="MWA96" s="592" t="s">
        <v>623</v>
      </c>
      <c r="MWB96" s="592" t="s">
        <v>623</v>
      </c>
      <c r="MWC96" s="592" t="s">
        <v>623</v>
      </c>
      <c r="MWD96" s="592" t="s">
        <v>623</v>
      </c>
      <c r="MWE96" s="592" t="s">
        <v>623</v>
      </c>
      <c r="MWF96" s="592" t="s">
        <v>623</v>
      </c>
      <c r="MWG96" s="592" t="s">
        <v>623</v>
      </c>
      <c r="MWH96" s="592" t="s">
        <v>623</v>
      </c>
      <c r="MWI96" s="592" t="s">
        <v>623</v>
      </c>
      <c r="MWJ96" s="592" t="s">
        <v>623</v>
      </c>
      <c r="MWK96" s="592" t="s">
        <v>623</v>
      </c>
      <c r="MWL96" s="592" t="s">
        <v>623</v>
      </c>
      <c r="MWM96" s="592" t="s">
        <v>623</v>
      </c>
      <c r="MWN96" s="592" t="s">
        <v>623</v>
      </c>
      <c r="MWO96" s="592" t="s">
        <v>623</v>
      </c>
      <c r="MWP96" s="592" t="s">
        <v>623</v>
      </c>
      <c r="MWQ96" s="592" t="s">
        <v>623</v>
      </c>
      <c r="MWR96" s="592" t="s">
        <v>623</v>
      </c>
      <c r="MWS96" s="592" t="s">
        <v>623</v>
      </c>
      <c r="MWT96" s="592" t="s">
        <v>623</v>
      </c>
      <c r="MWU96" s="592" t="s">
        <v>623</v>
      </c>
      <c r="MWV96" s="592" t="s">
        <v>623</v>
      </c>
      <c r="MWW96" s="592" t="s">
        <v>623</v>
      </c>
      <c r="MWX96" s="592" t="s">
        <v>623</v>
      </c>
      <c r="MWY96" s="592" t="s">
        <v>623</v>
      </c>
      <c r="MWZ96" s="592" t="s">
        <v>623</v>
      </c>
      <c r="MXA96" s="592" t="s">
        <v>623</v>
      </c>
      <c r="MXB96" s="592" t="s">
        <v>623</v>
      </c>
      <c r="MXC96" s="592" t="s">
        <v>623</v>
      </c>
      <c r="MXD96" s="592" t="s">
        <v>623</v>
      </c>
      <c r="MXE96" s="592" t="s">
        <v>623</v>
      </c>
      <c r="MXF96" s="592" t="s">
        <v>623</v>
      </c>
      <c r="MXG96" s="592" t="s">
        <v>623</v>
      </c>
      <c r="MXH96" s="592" t="s">
        <v>623</v>
      </c>
      <c r="MXI96" s="592" t="s">
        <v>623</v>
      </c>
      <c r="MXJ96" s="592" t="s">
        <v>623</v>
      </c>
      <c r="MXK96" s="592" t="s">
        <v>623</v>
      </c>
      <c r="MXL96" s="592" t="s">
        <v>623</v>
      </c>
      <c r="MXM96" s="592" t="s">
        <v>623</v>
      </c>
      <c r="MXN96" s="592" t="s">
        <v>623</v>
      </c>
      <c r="MXO96" s="592" t="s">
        <v>623</v>
      </c>
      <c r="MXP96" s="592" t="s">
        <v>623</v>
      </c>
      <c r="MXQ96" s="592" t="s">
        <v>623</v>
      </c>
      <c r="MXR96" s="592" t="s">
        <v>623</v>
      </c>
      <c r="MXS96" s="592" t="s">
        <v>623</v>
      </c>
      <c r="MXT96" s="592" t="s">
        <v>623</v>
      </c>
      <c r="MXU96" s="592" t="s">
        <v>623</v>
      </c>
      <c r="MXV96" s="592" t="s">
        <v>623</v>
      </c>
      <c r="MXW96" s="592" t="s">
        <v>623</v>
      </c>
      <c r="MXX96" s="592" t="s">
        <v>623</v>
      </c>
      <c r="MXY96" s="592" t="s">
        <v>623</v>
      </c>
      <c r="MXZ96" s="592" t="s">
        <v>623</v>
      </c>
      <c r="MYA96" s="592" t="s">
        <v>623</v>
      </c>
      <c r="MYB96" s="592" t="s">
        <v>623</v>
      </c>
      <c r="MYC96" s="592" t="s">
        <v>623</v>
      </c>
      <c r="MYD96" s="592" t="s">
        <v>623</v>
      </c>
      <c r="MYE96" s="592" t="s">
        <v>623</v>
      </c>
      <c r="MYF96" s="592" t="s">
        <v>623</v>
      </c>
      <c r="MYG96" s="592" t="s">
        <v>623</v>
      </c>
      <c r="MYH96" s="592" t="s">
        <v>623</v>
      </c>
      <c r="MYI96" s="592" t="s">
        <v>623</v>
      </c>
      <c r="MYJ96" s="592" t="s">
        <v>623</v>
      </c>
      <c r="MYK96" s="592" t="s">
        <v>623</v>
      </c>
      <c r="MYL96" s="592" t="s">
        <v>623</v>
      </c>
      <c r="MYM96" s="592" t="s">
        <v>623</v>
      </c>
      <c r="MYN96" s="592" t="s">
        <v>623</v>
      </c>
      <c r="MYO96" s="592" t="s">
        <v>623</v>
      </c>
      <c r="MYP96" s="592" t="s">
        <v>623</v>
      </c>
      <c r="MYQ96" s="592" t="s">
        <v>623</v>
      </c>
      <c r="MYR96" s="592" t="s">
        <v>623</v>
      </c>
      <c r="MYS96" s="592" t="s">
        <v>623</v>
      </c>
      <c r="MYT96" s="592" t="s">
        <v>623</v>
      </c>
      <c r="MYU96" s="592" t="s">
        <v>623</v>
      </c>
      <c r="MYV96" s="592" t="s">
        <v>623</v>
      </c>
      <c r="MYW96" s="592" t="s">
        <v>623</v>
      </c>
      <c r="MYX96" s="592" t="s">
        <v>623</v>
      </c>
      <c r="MYY96" s="592" t="s">
        <v>623</v>
      </c>
      <c r="MYZ96" s="592" t="s">
        <v>623</v>
      </c>
      <c r="MZA96" s="592" t="s">
        <v>623</v>
      </c>
      <c r="MZB96" s="592" t="s">
        <v>623</v>
      </c>
      <c r="MZC96" s="592" t="s">
        <v>623</v>
      </c>
      <c r="MZD96" s="592" t="s">
        <v>623</v>
      </c>
      <c r="MZE96" s="592" t="s">
        <v>623</v>
      </c>
      <c r="MZF96" s="592" t="s">
        <v>623</v>
      </c>
      <c r="MZG96" s="592" t="s">
        <v>623</v>
      </c>
      <c r="MZH96" s="592" t="s">
        <v>623</v>
      </c>
      <c r="MZI96" s="592" t="s">
        <v>623</v>
      </c>
      <c r="MZJ96" s="592" t="s">
        <v>623</v>
      </c>
      <c r="MZK96" s="592" t="s">
        <v>623</v>
      </c>
      <c r="MZL96" s="592" t="s">
        <v>623</v>
      </c>
      <c r="MZM96" s="592" t="s">
        <v>623</v>
      </c>
      <c r="MZN96" s="592" t="s">
        <v>623</v>
      </c>
      <c r="MZO96" s="592" t="s">
        <v>623</v>
      </c>
      <c r="MZP96" s="592" t="s">
        <v>623</v>
      </c>
      <c r="MZQ96" s="592" t="s">
        <v>623</v>
      </c>
      <c r="MZR96" s="592" t="s">
        <v>623</v>
      </c>
      <c r="MZS96" s="592" t="s">
        <v>623</v>
      </c>
      <c r="MZT96" s="592" t="s">
        <v>623</v>
      </c>
      <c r="MZU96" s="592" t="s">
        <v>623</v>
      </c>
      <c r="MZV96" s="592" t="s">
        <v>623</v>
      </c>
      <c r="MZW96" s="592" t="s">
        <v>623</v>
      </c>
      <c r="MZX96" s="592" t="s">
        <v>623</v>
      </c>
      <c r="MZY96" s="592" t="s">
        <v>623</v>
      </c>
      <c r="MZZ96" s="592" t="s">
        <v>623</v>
      </c>
      <c r="NAA96" s="592" t="s">
        <v>623</v>
      </c>
      <c r="NAB96" s="592" t="s">
        <v>623</v>
      </c>
      <c r="NAC96" s="592" t="s">
        <v>623</v>
      </c>
      <c r="NAD96" s="592" t="s">
        <v>623</v>
      </c>
      <c r="NAE96" s="592" t="s">
        <v>623</v>
      </c>
      <c r="NAF96" s="592" t="s">
        <v>623</v>
      </c>
      <c r="NAG96" s="592" t="s">
        <v>623</v>
      </c>
      <c r="NAH96" s="592" t="s">
        <v>623</v>
      </c>
      <c r="NAI96" s="592" t="s">
        <v>623</v>
      </c>
      <c r="NAJ96" s="592" t="s">
        <v>623</v>
      </c>
      <c r="NAK96" s="592" t="s">
        <v>623</v>
      </c>
      <c r="NAL96" s="592" t="s">
        <v>623</v>
      </c>
      <c r="NAM96" s="592" t="s">
        <v>623</v>
      </c>
      <c r="NAN96" s="592" t="s">
        <v>623</v>
      </c>
      <c r="NAO96" s="592" t="s">
        <v>623</v>
      </c>
      <c r="NAP96" s="592" t="s">
        <v>623</v>
      </c>
      <c r="NAQ96" s="592" t="s">
        <v>623</v>
      </c>
      <c r="NAR96" s="592" t="s">
        <v>623</v>
      </c>
      <c r="NAS96" s="592" t="s">
        <v>623</v>
      </c>
      <c r="NAT96" s="592" t="s">
        <v>623</v>
      </c>
      <c r="NAU96" s="592" t="s">
        <v>623</v>
      </c>
      <c r="NAV96" s="592" t="s">
        <v>623</v>
      </c>
      <c r="NAW96" s="592" t="s">
        <v>623</v>
      </c>
      <c r="NAX96" s="592" t="s">
        <v>623</v>
      </c>
      <c r="NAY96" s="592" t="s">
        <v>623</v>
      </c>
      <c r="NAZ96" s="592" t="s">
        <v>623</v>
      </c>
      <c r="NBA96" s="592" t="s">
        <v>623</v>
      </c>
      <c r="NBB96" s="592" t="s">
        <v>623</v>
      </c>
      <c r="NBC96" s="592" t="s">
        <v>623</v>
      </c>
      <c r="NBD96" s="592" t="s">
        <v>623</v>
      </c>
      <c r="NBE96" s="592" t="s">
        <v>623</v>
      </c>
      <c r="NBF96" s="592" t="s">
        <v>623</v>
      </c>
      <c r="NBG96" s="592" t="s">
        <v>623</v>
      </c>
      <c r="NBH96" s="592" t="s">
        <v>623</v>
      </c>
      <c r="NBI96" s="592" t="s">
        <v>623</v>
      </c>
      <c r="NBJ96" s="592" t="s">
        <v>623</v>
      </c>
      <c r="NBK96" s="592" t="s">
        <v>623</v>
      </c>
      <c r="NBL96" s="592" t="s">
        <v>623</v>
      </c>
      <c r="NBM96" s="592" t="s">
        <v>623</v>
      </c>
      <c r="NBN96" s="592" t="s">
        <v>623</v>
      </c>
      <c r="NBO96" s="592" t="s">
        <v>623</v>
      </c>
      <c r="NBP96" s="592" t="s">
        <v>623</v>
      </c>
      <c r="NBQ96" s="592" t="s">
        <v>623</v>
      </c>
      <c r="NBR96" s="592" t="s">
        <v>623</v>
      </c>
      <c r="NBS96" s="592" t="s">
        <v>623</v>
      </c>
      <c r="NBT96" s="592" t="s">
        <v>623</v>
      </c>
      <c r="NBU96" s="592" t="s">
        <v>623</v>
      </c>
      <c r="NBV96" s="592" t="s">
        <v>623</v>
      </c>
      <c r="NBW96" s="592" t="s">
        <v>623</v>
      </c>
      <c r="NBX96" s="592" t="s">
        <v>623</v>
      </c>
      <c r="NBY96" s="592" t="s">
        <v>623</v>
      </c>
      <c r="NBZ96" s="592" t="s">
        <v>623</v>
      </c>
      <c r="NCA96" s="592" t="s">
        <v>623</v>
      </c>
      <c r="NCB96" s="592" t="s">
        <v>623</v>
      </c>
      <c r="NCC96" s="592" t="s">
        <v>623</v>
      </c>
      <c r="NCD96" s="592" t="s">
        <v>623</v>
      </c>
      <c r="NCE96" s="592" t="s">
        <v>623</v>
      </c>
      <c r="NCF96" s="592" t="s">
        <v>623</v>
      </c>
      <c r="NCG96" s="592" t="s">
        <v>623</v>
      </c>
      <c r="NCH96" s="592" t="s">
        <v>623</v>
      </c>
      <c r="NCI96" s="592" t="s">
        <v>623</v>
      </c>
      <c r="NCJ96" s="592" t="s">
        <v>623</v>
      </c>
      <c r="NCK96" s="592" t="s">
        <v>623</v>
      </c>
      <c r="NCL96" s="592" t="s">
        <v>623</v>
      </c>
      <c r="NCM96" s="592" t="s">
        <v>623</v>
      </c>
      <c r="NCN96" s="592" t="s">
        <v>623</v>
      </c>
      <c r="NCO96" s="592" t="s">
        <v>623</v>
      </c>
      <c r="NCP96" s="592" t="s">
        <v>623</v>
      </c>
      <c r="NCQ96" s="592" t="s">
        <v>623</v>
      </c>
      <c r="NCR96" s="592" t="s">
        <v>623</v>
      </c>
      <c r="NCS96" s="592" t="s">
        <v>623</v>
      </c>
      <c r="NCT96" s="592" t="s">
        <v>623</v>
      </c>
      <c r="NCU96" s="592" t="s">
        <v>623</v>
      </c>
      <c r="NCV96" s="592" t="s">
        <v>623</v>
      </c>
      <c r="NCW96" s="592" t="s">
        <v>623</v>
      </c>
      <c r="NCX96" s="592" t="s">
        <v>623</v>
      </c>
      <c r="NCY96" s="592" t="s">
        <v>623</v>
      </c>
      <c r="NCZ96" s="592" t="s">
        <v>623</v>
      </c>
      <c r="NDA96" s="592" t="s">
        <v>623</v>
      </c>
      <c r="NDB96" s="592" t="s">
        <v>623</v>
      </c>
      <c r="NDC96" s="592" t="s">
        <v>623</v>
      </c>
      <c r="NDD96" s="592" t="s">
        <v>623</v>
      </c>
      <c r="NDE96" s="592" t="s">
        <v>623</v>
      </c>
      <c r="NDF96" s="592" t="s">
        <v>623</v>
      </c>
      <c r="NDG96" s="592" t="s">
        <v>623</v>
      </c>
      <c r="NDH96" s="592" t="s">
        <v>623</v>
      </c>
      <c r="NDI96" s="592" t="s">
        <v>623</v>
      </c>
      <c r="NDJ96" s="592" t="s">
        <v>623</v>
      </c>
      <c r="NDK96" s="592" t="s">
        <v>623</v>
      </c>
      <c r="NDL96" s="592" t="s">
        <v>623</v>
      </c>
      <c r="NDM96" s="592" t="s">
        <v>623</v>
      </c>
      <c r="NDN96" s="592" t="s">
        <v>623</v>
      </c>
      <c r="NDO96" s="592" t="s">
        <v>623</v>
      </c>
      <c r="NDP96" s="592" t="s">
        <v>623</v>
      </c>
      <c r="NDQ96" s="592" t="s">
        <v>623</v>
      </c>
      <c r="NDR96" s="592" t="s">
        <v>623</v>
      </c>
      <c r="NDS96" s="592" t="s">
        <v>623</v>
      </c>
      <c r="NDT96" s="592" t="s">
        <v>623</v>
      </c>
      <c r="NDU96" s="592" t="s">
        <v>623</v>
      </c>
      <c r="NDV96" s="592" t="s">
        <v>623</v>
      </c>
      <c r="NDW96" s="592" t="s">
        <v>623</v>
      </c>
      <c r="NDX96" s="592" t="s">
        <v>623</v>
      </c>
      <c r="NDY96" s="592" t="s">
        <v>623</v>
      </c>
      <c r="NDZ96" s="592" t="s">
        <v>623</v>
      </c>
      <c r="NEA96" s="592" t="s">
        <v>623</v>
      </c>
      <c r="NEB96" s="592" t="s">
        <v>623</v>
      </c>
      <c r="NEC96" s="592" t="s">
        <v>623</v>
      </c>
      <c r="NED96" s="592" t="s">
        <v>623</v>
      </c>
      <c r="NEE96" s="592" t="s">
        <v>623</v>
      </c>
      <c r="NEF96" s="592" t="s">
        <v>623</v>
      </c>
      <c r="NEG96" s="592" t="s">
        <v>623</v>
      </c>
      <c r="NEH96" s="592" t="s">
        <v>623</v>
      </c>
      <c r="NEI96" s="592" t="s">
        <v>623</v>
      </c>
      <c r="NEJ96" s="592" t="s">
        <v>623</v>
      </c>
      <c r="NEK96" s="592" t="s">
        <v>623</v>
      </c>
      <c r="NEL96" s="592" t="s">
        <v>623</v>
      </c>
      <c r="NEM96" s="592" t="s">
        <v>623</v>
      </c>
      <c r="NEN96" s="592" t="s">
        <v>623</v>
      </c>
      <c r="NEO96" s="592" t="s">
        <v>623</v>
      </c>
      <c r="NEP96" s="592" t="s">
        <v>623</v>
      </c>
      <c r="NEQ96" s="592" t="s">
        <v>623</v>
      </c>
      <c r="NER96" s="592" t="s">
        <v>623</v>
      </c>
      <c r="NES96" s="592" t="s">
        <v>623</v>
      </c>
      <c r="NET96" s="592" t="s">
        <v>623</v>
      </c>
      <c r="NEU96" s="592" t="s">
        <v>623</v>
      </c>
      <c r="NEV96" s="592" t="s">
        <v>623</v>
      </c>
      <c r="NEW96" s="592" t="s">
        <v>623</v>
      </c>
      <c r="NEX96" s="592" t="s">
        <v>623</v>
      </c>
      <c r="NEY96" s="592" t="s">
        <v>623</v>
      </c>
      <c r="NEZ96" s="592" t="s">
        <v>623</v>
      </c>
      <c r="NFA96" s="592" t="s">
        <v>623</v>
      </c>
      <c r="NFB96" s="592" t="s">
        <v>623</v>
      </c>
      <c r="NFC96" s="592" t="s">
        <v>623</v>
      </c>
      <c r="NFD96" s="592" t="s">
        <v>623</v>
      </c>
      <c r="NFE96" s="592" t="s">
        <v>623</v>
      </c>
      <c r="NFF96" s="592" t="s">
        <v>623</v>
      </c>
      <c r="NFG96" s="592" t="s">
        <v>623</v>
      </c>
      <c r="NFH96" s="592" t="s">
        <v>623</v>
      </c>
      <c r="NFI96" s="592" t="s">
        <v>623</v>
      </c>
      <c r="NFJ96" s="592" t="s">
        <v>623</v>
      </c>
      <c r="NFK96" s="592" t="s">
        <v>623</v>
      </c>
      <c r="NFL96" s="592" t="s">
        <v>623</v>
      </c>
      <c r="NFM96" s="592" t="s">
        <v>623</v>
      </c>
      <c r="NFN96" s="592" t="s">
        <v>623</v>
      </c>
      <c r="NFO96" s="592" t="s">
        <v>623</v>
      </c>
      <c r="NFP96" s="592" t="s">
        <v>623</v>
      </c>
      <c r="NFQ96" s="592" t="s">
        <v>623</v>
      </c>
      <c r="NFR96" s="592" t="s">
        <v>623</v>
      </c>
      <c r="NFS96" s="592" t="s">
        <v>623</v>
      </c>
      <c r="NFT96" s="592" t="s">
        <v>623</v>
      </c>
      <c r="NFU96" s="592" t="s">
        <v>623</v>
      </c>
      <c r="NFV96" s="592" t="s">
        <v>623</v>
      </c>
      <c r="NFW96" s="592" t="s">
        <v>623</v>
      </c>
      <c r="NFX96" s="592" t="s">
        <v>623</v>
      </c>
      <c r="NFY96" s="592" t="s">
        <v>623</v>
      </c>
      <c r="NFZ96" s="592" t="s">
        <v>623</v>
      </c>
      <c r="NGA96" s="592" t="s">
        <v>623</v>
      </c>
      <c r="NGB96" s="592" t="s">
        <v>623</v>
      </c>
      <c r="NGC96" s="592" t="s">
        <v>623</v>
      </c>
      <c r="NGD96" s="592" t="s">
        <v>623</v>
      </c>
      <c r="NGE96" s="592" t="s">
        <v>623</v>
      </c>
      <c r="NGF96" s="592" t="s">
        <v>623</v>
      </c>
      <c r="NGG96" s="592" t="s">
        <v>623</v>
      </c>
      <c r="NGH96" s="592" t="s">
        <v>623</v>
      </c>
      <c r="NGI96" s="592" t="s">
        <v>623</v>
      </c>
      <c r="NGJ96" s="592" t="s">
        <v>623</v>
      </c>
      <c r="NGK96" s="592" t="s">
        <v>623</v>
      </c>
      <c r="NGL96" s="592" t="s">
        <v>623</v>
      </c>
      <c r="NGM96" s="592" t="s">
        <v>623</v>
      </c>
      <c r="NGN96" s="592" t="s">
        <v>623</v>
      </c>
      <c r="NGO96" s="592" t="s">
        <v>623</v>
      </c>
      <c r="NGP96" s="592" t="s">
        <v>623</v>
      </c>
      <c r="NGQ96" s="592" t="s">
        <v>623</v>
      </c>
      <c r="NGR96" s="592" t="s">
        <v>623</v>
      </c>
      <c r="NGS96" s="592" t="s">
        <v>623</v>
      </c>
      <c r="NGT96" s="592" t="s">
        <v>623</v>
      </c>
      <c r="NGU96" s="592" t="s">
        <v>623</v>
      </c>
      <c r="NGV96" s="592" t="s">
        <v>623</v>
      </c>
      <c r="NGW96" s="592" t="s">
        <v>623</v>
      </c>
      <c r="NGX96" s="592" t="s">
        <v>623</v>
      </c>
      <c r="NGY96" s="592" t="s">
        <v>623</v>
      </c>
      <c r="NGZ96" s="592" t="s">
        <v>623</v>
      </c>
      <c r="NHA96" s="592" t="s">
        <v>623</v>
      </c>
      <c r="NHB96" s="592" t="s">
        <v>623</v>
      </c>
      <c r="NHC96" s="592" t="s">
        <v>623</v>
      </c>
      <c r="NHD96" s="592" t="s">
        <v>623</v>
      </c>
      <c r="NHE96" s="592" t="s">
        <v>623</v>
      </c>
      <c r="NHF96" s="592" t="s">
        <v>623</v>
      </c>
      <c r="NHG96" s="592" t="s">
        <v>623</v>
      </c>
      <c r="NHH96" s="592" t="s">
        <v>623</v>
      </c>
      <c r="NHI96" s="592" t="s">
        <v>623</v>
      </c>
      <c r="NHJ96" s="592" t="s">
        <v>623</v>
      </c>
      <c r="NHK96" s="592" t="s">
        <v>623</v>
      </c>
      <c r="NHL96" s="592" t="s">
        <v>623</v>
      </c>
      <c r="NHM96" s="592" t="s">
        <v>623</v>
      </c>
      <c r="NHN96" s="592" t="s">
        <v>623</v>
      </c>
      <c r="NHO96" s="592" t="s">
        <v>623</v>
      </c>
      <c r="NHP96" s="592" t="s">
        <v>623</v>
      </c>
      <c r="NHQ96" s="592" t="s">
        <v>623</v>
      </c>
      <c r="NHR96" s="592" t="s">
        <v>623</v>
      </c>
      <c r="NHS96" s="592" t="s">
        <v>623</v>
      </c>
      <c r="NHT96" s="592" t="s">
        <v>623</v>
      </c>
      <c r="NHU96" s="592" t="s">
        <v>623</v>
      </c>
      <c r="NHV96" s="592" t="s">
        <v>623</v>
      </c>
      <c r="NHW96" s="592" t="s">
        <v>623</v>
      </c>
      <c r="NHX96" s="592" t="s">
        <v>623</v>
      </c>
      <c r="NHY96" s="592" t="s">
        <v>623</v>
      </c>
      <c r="NHZ96" s="592" t="s">
        <v>623</v>
      </c>
      <c r="NIA96" s="592" t="s">
        <v>623</v>
      </c>
      <c r="NIB96" s="592" t="s">
        <v>623</v>
      </c>
      <c r="NIC96" s="592" t="s">
        <v>623</v>
      </c>
      <c r="NID96" s="592" t="s">
        <v>623</v>
      </c>
      <c r="NIE96" s="592" t="s">
        <v>623</v>
      </c>
      <c r="NIF96" s="592" t="s">
        <v>623</v>
      </c>
      <c r="NIG96" s="592" t="s">
        <v>623</v>
      </c>
      <c r="NIH96" s="592" t="s">
        <v>623</v>
      </c>
      <c r="NII96" s="592" t="s">
        <v>623</v>
      </c>
      <c r="NIJ96" s="592" t="s">
        <v>623</v>
      </c>
      <c r="NIK96" s="592" t="s">
        <v>623</v>
      </c>
      <c r="NIL96" s="592" t="s">
        <v>623</v>
      </c>
      <c r="NIM96" s="592" t="s">
        <v>623</v>
      </c>
      <c r="NIN96" s="592" t="s">
        <v>623</v>
      </c>
      <c r="NIO96" s="592" t="s">
        <v>623</v>
      </c>
      <c r="NIP96" s="592" t="s">
        <v>623</v>
      </c>
      <c r="NIQ96" s="592" t="s">
        <v>623</v>
      </c>
      <c r="NIR96" s="592" t="s">
        <v>623</v>
      </c>
      <c r="NIS96" s="592" t="s">
        <v>623</v>
      </c>
      <c r="NIT96" s="592" t="s">
        <v>623</v>
      </c>
      <c r="NIU96" s="592" t="s">
        <v>623</v>
      </c>
      <c r="NIV96" s="592" t="s">
        <v>623</v>
      </c>
      <c r="NIW96" s="592" t="s">
        <v>623</v>
      </c>
      <c r="NIX96" s="592" t="s">
        <v>623</v>
      </c>
      <c r="NIY96" s="592" t="s">
        <v>623</v>
      </c>
      <c r="NIZ96" s="592" t="s">
        <v>623</v>
      </c>
      <c r="NJA96" s="592" t="s">
        <v>623</v>
      </c>
      <c r="NJB96" s="592" t="s">
        <v>623</v>
      </c>
      <c r="NJC96" s="592" t="s">
        <v>623</v>
      </c>
      <c r="NJD96" s="592" t="s">
        <v>623</v>
      </c>
      <c r="NJE96" s="592" t="s">
        <v>623</v>
      </c>
      <c r="NJF96" s="592" t="s">
        <v>623</v>
      </c>
      <c r="NJG96" s="592" t="s">
        <v>623</v>
      </c>
      <c r="NJH96" s="592" t="s">
        <v>623</v>
      </c>
      <c r="NJI96" s="592" t="s">
        <v>623</v>
      </c>
      <c r="NJJ96" s="592" t="s">
        <v>623</v>
      </c>
      <c r="NJK96" s="592" t="s">
        <v>623</v>
      </c>
      <c r="NJL96" s="592" t="s">
        <v>623</v>
      </c>
      <c r="NJM96" s="592" t="s">
        <v>623</v>
      </c>
      <c r="NJN96" s="592" t="s">
        <v>623</v>
      </c>
      <c r="NJO96" s="592" t="s">
        <v>623</v>
      </c>
      <c r="NJP96" s="592" t="s">
        <v>623</v>
      </c>
      <c r="NJQ96" s="592" t="s">
        <v>623</v>
      </c>
      <c r="NJR96" s="592" t="s">
        <v>623</v>
      </c>
      <c r="NJS96" s="592" t="s">
        <v>623</v>
      </c>
      <c r="NJT96" s="592" t="s">
        <v>623</v>
      </c>
      <c r="NJU96" s="592" t="s">
        <v>623</v>
      </c>
      <c r="NJV96" s="592" t="s">
        <v>623</v>
      </c>
      <c r="NJW96" s="592" t="s">
        <v>623</v>
      </c>
      <c r="NJX96" s="592" t="s">
        <v>623</v>
      </c>
      <c r="NJY96" s="592" t="s">
        <v>623</v>
      </c>
      <c r="NJZ96" s="592" t="s">
        <v>623</v>
      </c>
      <c r="NKA96" s="592" t="s">
        <v>623</v>
      </c>
      <c r="NKB96" s="592" t="s">
        <v>623</v>
      </c>
      <c r="NKC96" s="592" t="s">
        <v>623</v>
      </c>
      <c r="NKD96" s="592" t="s">
        <v>623</v>
      </c>
      <c r="NKE96" s="592" t="s">
        <v>623</v>
      </c>
      <c r="NKF96" s="592" t="s">
        <v>623</v>
      </c>
      <c r="NKG96" s="592" t="s">
        <v>623</v>
      </c>
      <c r="NKH96" s="592" t="s">
        <v>623</v>
      </c>
      <c r="NKI96" s="592" t="s">
        <v>623</v>
      </c>
      <c r="NKJ96" s="592" t="s">
        <v>623</v>
      </c>
      <c r="NKK96" s="592" t="s">
        <v>623</v>
      </c>
      <c r="NKL96" s="592" t="s">
        <v>623</v>
      </c>
      <c r="NKM96" s="592" t="s">
        <v>623</v>
      </c>
      <c r="NKN96" s="592" t="s">
        <v>623</v>
      </c>
      <c r="NKO96" s="592" t="s">
        <v>623</v>
      </c>
      <c r="NKP96" s="592" t="s">
        <v>623</v>
      </c>
      <c r="NKQ96" s="592" t="s">
        <v>623</v>
      </c>
      <c r="NKR96" s="592" t="s">
        <v>623</v>
      </c>
      <c r="NKS96" s="592" t="s">
        <v>623</v>
      </c>
      <c r="NKT96" s="592" t="s">
        <v>623</v>
      </c>
      <c r="NKU96" s="592" t="s">
        <v>623</v>
      </c>
      <c r="NKV96" s="592" t="s">
        <v>623</v>
      </c>
      <c r="NKW96" s="592" t="s">
        <v>623</v>
      </c>
      <c r="NKX96" s="592" t="s">
        <v>623</v>
      </c>
      <c r="NKY96" s="592" t="s">
        <v>623</v>
      </c>
      <c r="NKZ96" s="592" t="s">
        <v>623</v>
      </c>
      <c r="NLA96" s="592" t="s">
        <v>623</v>
      </c>
      <c r="NLB96" s="592" t="s">
        <v>623</v>
      </c>
      <c r="NLC96" s="592" t="s">
        <v>623</v>
      </c>
      <c r="NLD96" s="592" t="s">
        <v>623</v>
      </c>
      <c r="NLE96" s="592" t="s">
        <v>623</v>
      </c>
      <c r="NLF96" s="592" t="s">
        <v>623</v>
      </c>
      <c r="NLG96" s="592" t="s">
        <v>623</v>
      </c>
      <c r="NLH96" s="592" t="s">
        <v>623</v>
      </c>
      <c r="NLI96" s="592" t="s">
        <v>623</v>
      </c>
      <c r="NLJ96" s="592" t="s">
        <v>623</v>
      </c>
      <c r="NLK96" s="592" t="s">
        <v>623</v>
      </c>
      <c r="NLL96" s="592" t="s">
        <v>623</v>
      </c>
      <c r="NLM96" s="592" t="s">
        <v>623</v>
      </c>
      <c r="NLN96" s="592" t="s">
        <v>623</v>
      </c>
      <c r="NLO96" s="592" t="s">
        <v>623</v>
      </c>
      <c r="NLP96" s="592" t="s">
        <v>623</v>
      </c>
      <c r="NLQ96" s="592" t="s">
        <v>623</v>
      </c>
      <c r="NLR96" s="592" t="s">
        <v>623</v>
      </c>
      <c r="NLS96" s="592" t="s">
        <v>623</v>
      </c>
      <c r="NLT96" s="592" t="s">
        <v>623</v>
      </c>
      <c r="NLU96" s="592" t="s">
        <v>623</v>
      </c>
      <c r="NLV96" s="592" t="s">
        <v>623</v>
      </c>
      <c r="NLW96" s="592" t="s">
        <v>623</v>
      </c>
      <c r="NLX96" s="592" t="s">
        <v>623</v>
      </c>
      <c r="NLY96" s="592" t="s">
        <v>623</v>
      </c>
      <c r="NLZ96" s="592" t="s">
        <v>623</v>
      </c>
      <c r="NMA96" s="592" t="s">
        <v>623</v>
      </c>
      <c r="NMB96" s="592" t="s">
        <v>623</v>
      </c>
      <c r="NMC96" s="592" t="s">
        <v>623</v>
      </c>
      <c r="NMD96" s="592" t="s">
        <v>623</v>
      </c>
      <c r="NME96" s="592" t="s">
        <v>623</v>
      </c>
      <c r="NMF96" s="592" t="s">
        <v>623</v>
      </c>
      <c r="NMG96" s="592" t="s">
        <v>623</v>
      </c>
      <c r="NMH96" s="592" t="s">
        <v>623</v>
      </c>
      <c r="NMI96" s="592" t="s">
        <v>623</v>
      </c>
      <c r="NMJ96" s="592" t="s">
        <v>623</v>
      </c>
      <c r="NMK96" s="592" t="s">
        <v>623</v>
      </c>
      <c r="NML96" s="592" t="s">
        <v>623</v>
      </c>
      <c r="NMM96" s="592" t="s">
        <v>623</v>
      </c>
      <c r="NMN96" s="592" t="s">
        <v>623</v>
      </c>
      <c r="NMO96" s="592" t="s">
        <v>623</v>
      </c>
      <c r="NMP96" s="592" t="s">
        <v>623</v>
      </c>
      <c r="NMQ96" s="592" t="s">
        <v>623</v>
      </c>
      <c r="NMR96" s="592" t="s">
        <v>623</v>
      </c>
      <c r="NMS96" s="592" t="s">
        <v>623</v>
      </c>
      <c r="NMT96" s="592" t="s">
        <v>623</v>
      </c>
      <c r="NMU96" s="592" t="s">
        <v>623</v>
      </c>
      <c r="NMV96" s="592" t="s">
        <v>623</v>
      </c>
      <c r="NMW96" s="592" t="s">
        <v>623</v>
      </c>
      <c r="NMX96" s="592" t="s">
        <v>623</v>
      </c>
      <c r="NMY96" s="592" t="s">
        <v>623</v>
      </c>
      <c r="NMZ96" s="592" t="s">
        <v>623</v>
      </c>
      <c r="NNA96" s="592" t="s">
        <v>623</v>
      </c>
      <c r="NNB96" s="592" t="s">
        <v>623</v>
      </c>
      <c r="NNC96" s="592" t="s">
        <v>623</v>
      </c>
      <c r="NND96" s="592" t="s">
        <v>623</v>
      </c>
      <c r="NNE96" s="592" t="s">
        <v>623</v>
      </c>
      <c r="NNF96" s="592" t="s">
        <v>623</v>
      </c>
      <c r="NNG96" s="592" t="s">
        <v>623</v>
      </c>
      <c r="NNH96" s="592" t="s">
        <v>623</v>
      </c>
      <c r="NNI96" s="592" t="s">
        <v>623</v>
      </c>
      <c r="NNJ96" s="592" t="s">
        <v>623</v>
      </c>
      <c r="NNK96" s="592" t="s">
        <v>623</v>
      </c>
      <c r="NNL96" s="592" t="s">
        <v>623</v>
      </c>
      <c r="NNM96" s="592" t="s">
        <v>623</v>
      </c>
      <c r="NNN96" s="592" t="s">
        <v>623</v>
      </c>
      <c r="NNO96" s="592" t="s">
        <v>623</v>
      </c>
      <c r="NNP96" s="592" t="s">
        <v>623</v>
      </c>
      <c r="NNQ96" s="592" t="s">
        <v>623</v>
      </c>
      <c r="NNR96" s="592" t="s">
        <v>623</v>
      </c>
      <c r="NNS96" s="592" t="s">
        <v>623</v>
      </c>
      <c r="NNT96" s="592" t="s">
        <v>623</v>
      </c>
      <c r="NNU96" s="592" t="s">
        <v>623</v>
      </c>
      <c r="NNV96" s="592" t="s">
        <v>623</v>
      </c>
      <c r="NNW96" s="592" t="s">
        <v>623</v>
      </c>
      <c r="NNX96" s="592" t="s">
        <v>623</v>
      </c>
      <c r="NNY96" s="592" t="s">
        <v>623</v>
      </c>
      <c r="NNZ96" s="592" t="s">
        <v>623</v>
      </c>
      <c r="NOA96" s="592" t="s">
        <v>623</v>
      </c>
      <c r="NOB96" s="592" t="s">
        <v>623</v>
      </c>
      <c r="NOC96" s="592" t="s">
        <v>623</v>
      </c>
      <c r="NOD96" s="592" t="s">
        <v>623</v>
      </c>
      <c r="NOE96" s="592" t="s">
        <v>623</v>
      </c>
      <c r="NOF96" s="592" t="s">
        <v>623</v>
      </c>
      <c r="NOG96" s="592" t="s">
        <v>623</v>
      </c>
      <c r="NOH96" s="592" t="s">
        <v>623</v>
      </c>
      <c r="NOI96" s="592" t="s">
        <v>623</v>
      </c>
      <c r="NOJ96" s="592" t="s">
        <v>623</v>
      </c>
      <c r="NOK96" s="592" t="s">
        <v>623</v>
      </c>
      <c r="NOL96" s="592" t="s">
        <v>623</v>
      </c>
      <c r="NOM96" s="592" t="s">
        <v>623</v>
      </c>
      <c r="NON96" s="592" t="s">
        <v>623</v>
      </c>
      <c r="NOO96" s="592" t="s">
        <v>623</v>
      </c>
      <c r="NOP96" s="592" t="s">
        <v>623</v>
      </c>
      <c r="NOQ96" s="592" t="s">
        <v>623</v>
      </c>
      <c r="NOR96" s="592" t="s">
        <v>623</v>
      </c>
      <c r="NOS96" s="592" t="s">
        <v>623</v>
      </c>
      <c r="NOT96" s="592" t="s">
        <v>623</v>
      </c>
      <c r="NOU96" s="592" t="s">
        <v>623</v>
      </c>
      <c r="NOV96" s="592" t="s">
        <v>623</v>
      </c>
      <c r="NOW96" s="592" t="s">
        <v>623</v>
      </c>
      <c r="NOX96" s="592" t="s">
        <v>623</v>
      </c>
      <c r="NOY96" s="592" t="s">
        <v>623</v>
      </c>
      <c r="NOZ96" s="592" t="s">
        <v>623</v>
      </c>
      <c r="NPA96" s="592" t="s">
        <v>623</v>
      </c>
      <c r="NPB96" s="592" t="s">
        <v>623</v>
      </c>
      <c r="NPC96" s="592" t="s">
        <v>623</v>
      </c>
      <c r="NPD96" s="592" t="s">
        <v>623</v>
      </c>
      <c r="NPE96" s="592" t="s">
        <v>623</v>
      </c>
      <c r="NPF96" s="592" t="s">
        <v>623</v>
      </c>
      <c r="NPG96" s="592" t="s">
        <v>623</v>
      </c>
      <c r="NPH96" s="592" t="s">
        <v>623</v>
      </c>
      <c r="NPI96" s="592" t="s">
        <v>623</v>
      </c>
      <c r="NPJ96" s="592" t="s">
        <v>623</v>
      </c>
      <c r="NPK96" s="592" t="s">
        <v>623</v>
      </c>
      <c r="NPL96" s="592" t="s">
        <v>623</v>
      </c>
      <c r="NPM96" s="592" t="s">
        <v>623</v>
      </c>
      <c r="NPN96" s="592" t="s">
        <v>623</v>
      </c>
      <c r="NPO96" s="592" t="s">
        <v>623</v>
      </c>
      <c r="NPP96" s="592" t="s">
        <v>623</v>
      </c>
      <c r="NPQ96" s="592" t="s">
        <v>623</v>
      </c>
      <c r="NPR96" s="592" t="s">
        <v>623</v>
      </c>
      <c r="NPS96" s="592" t="s">
        <v>623</v>
      </c>
      <c r="NPT96" s="592" t="s">
        <v>623</v>
      </c>
      <c r="NPU96" s="592" t="s">
        <v>623</v>
      </c>
      <c r="NPV96" s="592" t="s">
        <v>623</v>
      </c>
      <c r="NPW96" s="592" t="s">
        <v>623</v>
      </c>
      <c r="NPX96" s="592" t="s">
        <v>623</v>
      </c>
      <c r="NPY96" s="592" t="s">
        <v>623</v>
      </c>
      <c r="NPZ96" s="592" t="s">
        <v>623</v>
      </c>
      <c r="NQA96" s="592" t="s">
        <v>623</v>
      </c>
      <c r="NQB96" s="592" t="s">
        <v>623</v>
      </c>
      <c r="NQC96" s="592" t="s">
        <v>623</v>
      </c>
      <c r="NQD96" s="592" t="s">
        <v>623</v>
      </c>
      <c r="NQE96" s="592" t="s">
        <v>623</v>
      </c>
      <c r="NQF96" s="592" t="s">
        <v>623</v>
      </c>
      <c r="NQG96" s="592" t="s">
        <v>623</v>
      </c>
      <c r="NQH96" s="592" t="s">
        <v>623</v>
      </c>
      <c r="NQI96" s="592" t="s">
        <v>623</v>
      </c>
      <c r="NQJ96" s="592" t="s">
        <v>623</v>
      </c>
      <c r="NQK96" s="592" t="s">
        <v>623</v>
      </c>
      <c r="NQL96" s="592" t="s">
        <v>623</v>
      </c>
      <c r="NQM96" s="592" t="s">
        <v>623</v>
      </c>
      <c r="NQN96" s="592" t="s">
        <v>623</v>
      </c>
      <c r="NQO96" s="592" t="s">
        <v>623</v>
      </c>
      <c r="NQP96" s="592" t="s">
        <v>623</v>
      </c>
      <c r="NQQ96" s="592" t="s">
        <v>623</v>
      </c>
      <c r="NQR96" s="592" t="s">
        <v>623</v>
      </c>
      <c r="NQS96" s="592" t="s">
        <v>623</v>
      </c>
      <c r="NQT96" s="592" t="s">
        <v>623</v>
      </c>
      <c r="NQU96" s="592" t="s">
        <v>623</v>
      </c>
      <c r="NQV96" s="592" t="s">
        <v>623</v>
      </c>
      <c r="NQW96" s="592" t="s">
        <v>623</v>
      </c>
      <c r="NQX96" s="592" t="s">
        <v>623</v>
      </c>
      <c r="NQY96" s="592" t="s">
        <v>623</v>
      </c>
      <c r="NQZ96" s="592" t="s">
        <v>623</v>
      </c>
      <c r="NRA96" s="592" t="s">
        <v>623</v>
      </c>
      <c r="NRB96" s="592" t="s">
        <v>623</v>
      </c>
      <c r="NRC96" s="592" t="s">
        <v>623</v>
      </c>
      <c r="NRD96" s="592" t="s">
        <v>623</v>
      </c>
      <c r="NRE96" s="592" t="s">
        <v>623</v>
      </c>
      <c r="NRF96" s="592" t="s">
        <v>623</v>
      </c>
      <c r="NRG96" s="592" t="s">
        <v>623</v>
      </c>
      <c r="NRH96" s="592" t="s">
        <v>623</v>
      </c>
      <c r="NRI96" s="592" t="s">
        <v>623</v>
      </c>
      <c r="NRJ96" s="592" t="s">
        <v>623</v>
      </c>
      <c r="NRK96" s="592" t="s">
        <v>623</v>
      </c>
      <c r="NRL96" s="592" t="s">
        <v>623</v>
      </c>
      <c r="NRM96" s="592" t="s">
        <v>623</v>
      </c>
      <c r="NRN96" s="592" t="s">
        <v>623</v>
      </c>
      <c r="NRO96" s="592" t="s">
        <v>623</v>
      </c>
      <c r="NRP96" s="592" t="s">
        <v>623</v>
      </c>
      <c r="NRQ96" s="592" t="s">
        <v>623</v>
      </c>
      <c r="NRR96" s="592" t="s">
        <v>623</v>
      </c>
      <c r="NRS96" s="592" t="s">
        <v>623</v>
      </c>
      <c r="NRT96" s="592" t="s">
        <v>623</v>
      </c>
      <c r="NRU96" s="592" t="s">
        <v>623</v>
      </c>
      <c r="NRV96" s="592" t="s">
        <v>623</v>
      </c>
      <c r="NRW96" s="592" t="s">
        <v>623</v>
      </c>
      <c r="NRX96" s="592" t="s">
        <v>623</v>
      </c>
      <c r="NRY96" s="592" t="s">
        <v>623</v>
      </c>
      <c r="NRZ96" s="592" t="s">
        <v>623</v>
      </c>
      <c r="NSA96" s="592" t="s">
        <v>623</v>
      </c>
      <c r="NSB96" s="592" t="s">
        <v>623</v>
      </c>
      <c r="NSC96" s="592" t="s">
        <v>623</v>
      </c>
      <c r="NSD96" s="592" t="s">
        <v>623</v>
      </c>
      <c r="NSE96" s="592" t="s">
        <v>623</v>
      </c>
      <c r="NSF96" s="592" t="s">
        <v>623</v>
      </c>
      <c r="NSG96" s="592" t="s">
        <v>623</v>
      </c>
      <c r="NSH96" s="592" t="s">
        <v>623</v>
      </c>
      <c r="NSI96" s="592" t="s">
        <v>623</v>
      </c>
      <c r="NSJ96" s="592" t="s">
        <v>623</v>
      </c>
      <c r="NSK96" s="592" t="s">
        <v>623</v>
      </c>
      <c r="NSL96" s="592" t="s">
        <v>623</v>
      </c>
      <c r="NSM96" s="592" t="s">
        <v>623</v>
      </c>
      <c r="NSN96" s="592" t="s">
        <v>623</v>
      </c>
      <c r="NSO96" s="592" t="s">
        <v>623</v>
      </c>
      <c r="NSP96" s="592" t="s">
        <v>623</v>
      </c>
      <c r="NSQ96" s="592" t="s">
        <v>623</v>
      </c>
      <c r="NSR96" s="592" t="s">
        <v>623</v>
      </c>
      <c r="NSS96" s="592" t="s">
        <v>623</v>
      </c>
      <c r="NST96" s="592" t="s">
        <v>623</v>
      </c>
      <c r="NSU96" s="592" t="s">
        <v>623</v>
      </c>
      <c r="NSV96" s="592" t="s">
        <v>623</v>
      </c>
      <c r="NSW96" s="592" t="s">
        <v>623</v>
      </c>
      <c r="NSX96" s="592" t="s">
        <v>623</v>
      </c>
      <c r="NSY96" s="592" t="s">
        <v>623</v>
      </c>
      <c r="NSZ96" s="592" t="s">
        <v>623</v>
      </c>
      <c r="NTA96" s="592" t="s">
        <v>623</v>
      </c>
      <c r="NTB96" s="592" t="s">
        <v>623</v>
      </c>
      <c r="NTC96" s="592" t="s">
        <v>623</v>
      </c>
      <c r="NTD96" s="592" t="s">
        <v>623</v>
      </c>
      <c r="NTE96" s="592" t="s">
        <v>623</v>
      </c>
      <c r="NTF96" s="592" t="s">
        <v>623</v>
      </c>
      <c r="NTG96" s="592" t="s">
        <v>623</v>
      </c>
      <c r="NTH96" s="592" t="s">
        <v>623</v>
      </c>
      <c r="NTI96" s="592" t="s">
        <v>623</v>
      </c>
      <c r="NTJ96" s="592" t="s">
        <v>623</v>
      </c>
      <c r="NTK96" s="592" t="s">
        <v>623</v>
      </c>
      <c r="NTL96" s="592" t="s">
        <v>623</v>
      </c>
      <c r="NTM96" s="592" t="s">
        <v>623</v>
      </c>
      <c r="NTN96" s="592" t="s">
        <v>623</v>
      </c>
      <c r="NTO96" s="592" t="s">
        <v>623</v>
      </c>
      <c r="NTP96" s="592" t="s">
        <v>623</v>
      </c>
      <c r="NTQ96" s="592" t="s">
        <v>623</v>
      </c>
      <c r="NTR96" s="592" t="s">
        <v>623</v>
      </c>
      <c r="NTS96" s="592" t="s">
        <v>623</v>
      </c>
      <c r="NTT96" s="592" t="s">
        <v>623</v>
      </c>
      <c r="NTU96" s="592" t="s">
        <v>623</v>
      </c>
      <c r="NTV96" s="592" t="s">
        <v>623</v>
      </c>
      <c r="NTW96" s="592" t="s">
        <v>623</v>
      </c>
      <c r="NTX96" s="592" t="s">
        <v>623</v>
      </c>
      <c r="NTY96" s="592" t="s">
        <v>623</v>
      </c>
      <c r="NTZ96" s="592" t="s">
        <v>623</v>
      </c>
      <c r="NUA96" s="592" t="s">
        <v>623</v>
      </c>
      <c r="NUB96" s="592" t="s">
        <v>623</v>
      </c>
      <c r="NUC96" s="592" t="s">
        <v>623</v>
      </c>
      <c r="NUD96" s="592" t="s">
        <v>623</v>
      </c>
      <c r="NUE96" s="592" t="s">
        <v>623</v>
      </c>
      <c r="NUF96" s="592" t="s">
        <v>623</v>
      </c>
      <c r="NUG96" s="592" t="s">
        <v>623</v>
      </c>
      <c r="NUH96" s="592" t="s">
        <v>623</v>
      </c>
      <c r="NUI96" s="592" t="s">
        <v>623</v>
      </c>
      <c r="NUJ96" s="592" t="s">
        <v>623</v>
      </c>
      <c r="NUK96" s="592" t="s">
        <v>623</v>
      </c>
      <c r="NUL96" s="592" t="s">
        <v>623</v>
      </c>
      <c r="NUM96" s="592" t="s">
        <v>623</v>
      </c>
      <c r="NUN96" s="592" t="s">
        <v>623</v>
      </c>
      <c r="NUO96" s="592" t="s">
        <v>623</v>
      </c>
      <c r="NUP96" s="592" t="s">
        <v>623</v>
      </c>
      <c r="NUQ96" s="592" t="s">
        <v>623</v>
      </c>
      <c r="NUR96" s="592" t="s">
        <v>623</v>
      </c>
      <c r="NUS96" s="592" t="s">
        <v>623</v>
      </c>
      <c r="NUT96" s="592" t="s">
        <v>623</v>
      </c>
      <c r="NUU96" s="592" t="s">
        <v>623</v>
      </c>
      <c r="NUV96" s="592" t="s">
        <v>623</v>
      </c>
      <c r="NUW96" s="592" t="s">
        <v>623</v>
      </c>
      <c r="NUX96" s="592" t="s">
        <v>623</v>
      </c>
      <c r="NUY96" s="592" t="s">
        <v>623</v>
      </c>
      <c r="NUZ96" s="592" t="s">
        <v>623</v>
      </c>
      <c r="NVA96" s="592" t="s">
        <v>623</v>
      </c>
      <c r="NVB96" s="592" t="s">
        <v>623</v>
      </c>
      <c r="NVC96" s="592" t="s">
        <v>623</v>
      </c>
      <c r="NVD96" s="592" t="s">
        <v>623</v>
      </c>
      <c r="NVE96" s="592" t="s">
        <v>623</v>
      </c>
      <c r="NVF96" s="592" t="s">
        <v>623</v>
      </c>
      <c r="NVG96" s="592" t="s">
        <v>623</v>
      </c>
      <c r="NVH96" s="592" t="s">
        <v>623</v>
      </c>
      <c r="NVI96" s="592" t="s">
        <v>623</v>
      </c>
      <c r="NVJ96" s="592" t="s">
        <v>623</v>
      </c>
      <c r="NVK96" s="592" t="s">
        <v>623</v>
      </c>
      <c r="NVL96" s="592" t="s">
        <v>623</v>
      </c>
      <c r="NVM96" s="592" t="s">
        <v>623</v>
      </c>
      <c r="NVN96" s="592" t="s">
        <v>623</v>
      </c>
      <c r="NVO96" s="592" t="s">
        <v>623</v>
      </c>
      <c r="NVP96" s="592" t="s">
        <v>623</v>
      </c>
      <c r="NVQ96" s="592" t="s">
        <v>623</v>
      </c>
      <c r="NVR96" s="592" t="s">
        <v>623</v>
      </c>
      <c r="NVS96" s="592" t="s">
        <v>623</v>
      </c>
      <c r="NVT96" s="592" t="s">
        <v>623</v>
      </c>
      <c r="NVU96" s="592" t="s">
        <v>623</v>
      </c>
      <c r="NVV96" s="592" t="s">
        <v>623</v>
      </c>
      <c r="NVW96" s="592" t="s">
        <v>623</v>
      </c>
      <c r="NVX96" s="592" t="s">
        <v>623</v>
      </c>
      <c r="NVY96" s="592" t="s">
        <v>623</v>
      </c>
      <c r="NVZ96" s="592" t="s">
        <v>623</v>
      </c>
      <c r="NWA96" s="592" t="s">
        <v>623</v>
      </c>
      <c r="NWB96" s="592" t="s">
        <v>623</v>
      </c>
      <c r="NWC96" s="592" t="s">
        <v>623</v>
      </c>
      <c r="NWD96" s="592" t="s">
        <v>623</v>
      </c>
      <c r="NWE96" s="592" t="s">
        <v>623</v>
      </c>
      <c r="NWF96" s="592" t="s">
        <v>623</v>
      </c>
      <c r="NWG96" s="592" t="s">
        <v>623</v>
      </c>
      <c r="NWH96" s="592" t="s">
        <v>623</v>
      </c>
      <c r="NWI96" s="592" t="s">
        <v>623</v>
      </c>
      <c r="NWJ96" s="592" t="s">
        <v>623</v>
      </c>
      <c r="NWK96" s="592" t="s">
        <v>623</v>
      </c>
      <c r="NWL96" s="592" t="s">
        <v>623</v>
      </c>
      <c r="NWM96" s="592" t="s">
        <v>623</v>
      </c>
      <c r="NWN96" s="592" t="s">
        <v>623</v>
      </c>
      <c r="NWO96" s="592" t="s">
        <v>623</v>
      </c>
      <c r="NWP96" s="592" t="s">
        <v>623</v>
      </c>
      <c r="NWQ96" s="592" t="s">
        <v>623</v>
      </c>
      <c r="NWR96" s="592" t="s">
        <v>623</v>
      </c>
      <c r="NWS96" s="592" t="s">
        <v>623</v>
      </c>
      <c r="NWT96" s="592" t="s">
        <v>623</v>
      </c>
      <c r="NWU96" s="592" t="s">
        <v>623</v>
      </c>
      <c r="NWV96" s="592" t="s">
        <v>623</v>
      </c>
      <c r="NWW96" s="592" t="s">
        <v>623</v>
      </c>
      <c r="NWX96" s="592" t="s">
        <v>623</v>
      </c>
      <c r="NWY96" s="592" t="s">
        <v>623</v>
      </c>
      <c r="NWZ96" s="592" t="s">
        <v>623</v>
      </c>
      <c r="NXA96" s="592" t="s">
        <v>623</v>
      </c>
      <c r="NXB96" s="592" t="s">
        <v>623</v>
      </c>
      <c r="NXC96" s="592" t="s">
        <v>623</v>
      </c>
      <c r="NXD96" s="592" t="s">
        <v>623</v>
      </c>
      <c r="NXE96" s="592" t="s">
        <v>623</v>
      </c>
      <c r="NXF96" s="592" t="s">
        <v>623</v>
      </c>
      <c r="NXG96" s="592" t="s">
        <v>623</v>
      </c>
      <c r="NXH96" s="592" t="s">
        <v>623</v>
      </c>
      <c r="NXI96" s="592" t="s">
        <v>623</v>
      </c>
      <c r="NXJ96" s="592" t="s">
        <v>623</v>
      </c>
      <c r="NXK96" s="592" t="s">
        <v>623</v>
      </c>
      <c r="NXL96" s="592" t="s">
        <v>623</v>
      </c>
      <c r="NXM96" s="592" t="s">
        <v>623</v>
      </c>
      <c r="NXN96" s="592" t="s">
        <v>623</v>
      </c>
      <c r="NXO96" s="592" t="s">
        <v>623</v>
      </c>
      <c r="NXP96" s="592" t="s">
        <v>623</v>
      </c>
      <c r="NXQ96" s="592" t="s">
        <v>623</v>
      </c>
      <c r="NXR96" s="592" t="s">
        <v>623</v>
      </c>
      <c r="NXS96" s="592" t="s">
        <v>623</v>
      </c>
      <c r="NXT96" s="592" t="s">
        <v>623</v>
      </c>
      <c r="NXU96" s="592" t="s">
        <v>623</v>
      </c>
      <c r="NXV96" s="592" t="s">
        <v>623</v>
      </c>
      <c r="NXW96" s="592" t="s">
        <v>623</v>
      </c>
      <c r="NXX96" s="592" t="s">
        <v>623</v>
      </c>
      <c r="NXY96" s="592" t="s">
        <v>623</v>
      </c>
      <c r="NXZ96" s="592" t="s">
        <v>623</v>
      </c>
      <c r="NYA96" s="592" t="s">
        <v>623</v>
      </c>
      <c r="NYB96" s="592" t="s">
        <v>623</v>
      </c>
      <c r="NYC96" s="592" t="s">
        <v>623</v>
      </c>
      <c r="NYD96" s="592" t="s">
        <v>623</v>
      </c>
      <c r="NYE96" s="592" t="s">
        <v>623</v>
      </c>
      <c r="NYF96" s="592" t="s">
        <v>623</v>
      </c>
      <c r="NYG96" s="592" t="s">
        <v>623</v>
      </c>
      <c r="NYH96" s="592" t="s">
        <v>623</v>
      </c>
      <c r="NYI96" s="592" t="s">
        <v>623</v>
      </c>
      <c r="NYJ96" s="592" t="s">
        <v>623</v>
      </c>
      <c r="NYK96" s="592" t="s">
        <v>623</v>
      </c>
      <c r="NYL96" s="592" t="s">
        <v>623</v>
      </c>
      <c r="NYM96" s="592" t="s">
        <v>623</v>
      </c>
      <c r="NYN96" s="592" t="s">
        <v>623</v>
      </c>
      <c r="NYO96" s="592" t="s">
        <v>623</v>
      </c>
      <c r="NYP96" s="592" t="s">
        <v>623</v>
      </c>
      <c r="NYQ96" s="592" t="s">
        <v>623</v>
      </c>
      <c r="NYR96" s="592" t="s">
        <v>623</v>
      </c>
      <c r="NYS96" s="592" t="s">
        <v>623</v>
      </c>
      <c r="NYT96" s="592" t="s">
        <v>623</v>
      </c>
      <c r="NYU96" s="592" t="s">
        <v>623</v>
      </c>
      <c r="NYV96" s="592" t="s">
        <v>623</v>
      </c>
      <c r="NYW96" s="592" t="s">
        <v>623</v>
      </c>
      <c r="NYX96" s="592" t="s">
        <v>623</v>
      </c>
      <c r="NYY96" s="592" t="s">
        <v>623</v>
      </c>
      <c r="NYZ96" s="592" t="s">
        <v>623</v>
      </c>
      <c r="NZA96" s="592" t="s">
        <v>623</v>
      </c>
      <c r="NZB96" s="592" t="s">
        <v>623</v>
      </c>
      <c r="NZC96" s="592" t="s">
        <v>623</v>
      </c>
      <c r="NZD96" s="592" t="s">
        <v>623</v>
      </c>
      <c r="NZE96" s="592" t="s">
        <v>623</v>
      </c>
      <c r="NZF96" s="592" t="s">
        <v>623</v>
      </c>
      <c r="NZG96" s="592" t="s">
        <v>623</v>
      </c>
      <c r="NZH96" s="592" t="s">
        <v>623</v>
      </c>
      <c r="NZI96" s="592" t="s">
        <v>623</v>
      </c>
      <c r="NZJ96" s="592" t="s">
        <v>623</v>
      </c>
      <c r="NZK96" s="592" t="s">
        <v>623</v>
      </c>
      <c r="NZL96" s="592" t="s">
        <v>623</v>
      </c>
      <c r="NZM96" s="592" t="s">
        <v>623</v>
      </c>
      <c r="NZN96" s="592" t="s">
        <v>623</v>
      </c>
      <c r="NZO96" s="592" t="s">
        <v>623</v>
      </c>
      <c r="NZP96" s="592" t="s">
        <v>623</v>
      </c>
      <c r="NZQ96" s="592" t="s">
        <v>623</v>
      </c>
      <c r="NZR96" s="592" t="s">
        <v>623</v>
      </c>
      <c r="NZS96" s="592" t="s">
        <v>623</v>
      </c>
      <c r="NZT96" s="592" t="s">
        <v>623</v>
      </c>
      <c r="NZU96" s="592" t="s">
        <v>623</v>
      </c>
      <c r="NZV96" s="592" t="s">
        <v>623</v>
      </c>
      <c r="NZW96" s="592" t="s">
        <v>623</v>
      </c>
      <c r="NZX96" s="592" t="s">
        <v>623</v>
      </c>
      <c r="NZY96" s="592" t="s">
        <v>623</v>
      </c>
      <c r="NZZ96" s="592" t="s">
        <v>623</v>
      </c>
      <c r="OAA96" s="592" t="s">
        <v>623</v>
      </c>
      <c r="OAB96" s="592" t="s">
        <v>623</v>
      </c>
      <c r="OAC96" s="592" t="s">
        <v>623</v>
      </c>
      <c r="OAD96" s="592" t="s">
        <v>623</v>
      </c>
      <c r="OAE96" s="592" t="s">
        <v>623</v>
      </c>
      <c r="OAF96" s="592" t="s">
        <v>623</v>
      </c>
      <c r="OAG96" s="592" t="s">
        <v>623</v>
      </c>
      <c r="OAH96" s="592" t="s">
        <v>623</v>
      </c>
      <c r="OAI96" s="592" t="s">
        <v>623</v>
      </c>
      <c r="OAJ96" s="592" t="s">
        <v>623</v>
      </c>
      <c r="OAK96" s="592" t="s">
        <v>623</v>
      </c>
      <c r="OAL96" s="592" t="s">
        <v>623</v>
      </c>
      <c r="OAM96" s="592" t="s">
        <v>623</v>
      </c>
      <c r="OAN96" s="592" t="s">
        <v>623</v>
      </c>
      <c r="OAO96" s="592" t="s">
        <v>623</v>
      </c>
      <c r="OAP96" s="592" t="s">
        <v>623</v>
      </c>
      <c r="OAQ96" s="592" t="s">
        <v>623</v>
      </c>
      <c r="OAR96" s="592" t="s">
        <v>623</v>
      </c>
      <c r="OAS96" s="592" t="s">
        <v>623</v>
      </c>
      <c r="OAT96" s="592" t="s">
        <v>623</v>
      </c>
      <c r="OAU96" s="592" t="s">
        <v>623</v>
      </c>
      <c r="OAV96" s="592" t="s">
        <v>623</v>
      </c>
      <c r="OAW96" s="592" t="s">
        <v>623</v>
      </c>
      <c r="OAX96" s="592" t="s">
        <v>623</v>
      </c>
      <c r="OAY96" s="592" t="s">
        <v>623</v>
      </c>
      <c r="OAZ96" s="592" t="s">
        <v>623</v>
      </c>
      <c r="OBA96" s="592" t="s">
        <v>623</v>
      </c>
      <c r="OBB96" s="592" t="s">
        <v>623</v>
      </c>
      <c r="OBC96" s="592" t="s">
        <v>623</v>
      </c>
      <c r="OBD96" s="592" t="s">
        <v>623</v>
      </c>
      <c r="OBE96" s="592" t="s">
        <v>623</v>
      </c>
      <c r="OBF96" s="592" t="s">
        <v>623</v>
      </c>
      <c r="OBG96" s="592" t="s">
        <v>623</v>
      </c>
      <c r="OBH96" s="592" t="s">
        <v>623</v>
      </c>
      <c r="OBI96" s="592" t="s">
        <v>623</v>
      </c>
      <c r="OBJ96" s="592" t="s">
        <v>623</v>
      </c>
      <c r="OBK96" s="592" t="s">
        <v>623</v>
      </c>
      <c r="OBL96" s="592" t="s">
        <v>623</v>
      </c>
      <c r="OBM96" s="592" t="s">
        <v>623</v>
      </c>
      <c r="OBN96" s="592" t="s">
        <v>623</v>
      </c>
      <c r="OBO96" s="592" t="s">
        <v>623</v>
      </c>
      <c r="OBP96" s="592" t="s">
        <v>623</v>
      </c>
      <c r="OBQ96" s="592" t="s">
        <v>623</v>
      </c>
      <c r="OBR96" s="592" t="s">
        <v>623</v>
      </c>
      <c r="OBS96" s="592" t="s">
        <v>623</v>
      </c>
      <c r="OBT96" s="592" t="s">
        <v>623</v>
      </c>
      <c r="OBU96" s="592" t="s">
        <v>623</v>
      </c>
      <c r="OBV96" s="592" t="s">
        <v>623</v>
      </c>
      <c r="OBW96" s="592" t="s">
        <v>623</v>
      </c>
      <c r="OBX96" s="592" t="s">
        <v>623</v>
      </c>
      <c r="OBY96" s="592" t="s">
        <v>623</v>
      </c>
      <c r="OBZ96" s="592" t="s">
        <v>623</v>
      </c>
      <c r="OCA96" s="592" t="s">
        <v>623</v>
      </c>
      <c r="OCB96" s="592" t="s">
        <v>623</v>
      </c>
      <c r="OCC96" s="592" t="s">
        <v>623</v>
      </c>
      <c r="OCD96" s="592" t="s">
        <v>623</v>
      </c>
      <c r="OCE96" s="592" t="s">
        <v>623</v>
      </c>
      <c r="OCF96" s="592" t="s">
        <v>623</v>
      </c>
      <c r="OCG96" s="592" t="s">
        <v>623</v>
      </c>
      <c r="OCH96" s="592" t="s">
        <v>623</v>
      </c>
      <c r="OCI96" s="592" t="s">
        <v>623</v>
      </c>
      <c r="OCJ96" s="592" t="s">
        <v>623</v>
      </c>
      <c r="OCK96" s="592" t="s">
        <v>623</v>
      </c>
      <c r="OCL96" s="592" t="s">
        <v>623</v>
      </c>
      <c r="OCM96" s="592" t="s">
        <v>623</v>
      </c>
      <c r="OCN96" s="592" t="s">
        <v>623</v>
      </c>
      <c r="OCO96" s="592" t="s">
        <v>623</v>
      </c>
      <c r="OCP96" s="592" t="s">
        <v>623</v>
      </c>
      <c r="OCQ96" s="592" t="s">
        <v>623</v>
      </c>
      <c r="OCR96" s="592" t="s">
        <v>623</v>
      </c>
      <c r="OCS96" s="592" t="s">
        <v>623</v>
      </c>
      <c r="OCT96" s="592" t="s">
        <v>623</v>
      </c>
      <c r="OCU96" s="592" t="s">
        <v>623</v>
      </c>
      <c r="OCV96" s="592" t="s">
        <v>623</v>
      </c>
      <c r="OCW96" s="592" t="s">
        <v>623</v>
      </c>
      <c r="OCX96" s="592" t="s">
        <v>623</v>
      </c>
      <c r="OCY96" s="592" t="s">
        <v>623</v>
      </c>
      <c r="OCZ96" s="592" t="s">
        <v>623</v>
      </c>
      <c r="ODA96" s="592" t="s">
        <v>623</v>
      </c>
      <c r="ODB96" s="592" t="s">
        <v>623</v>
      </c>
      <c r="ODC96" s="592" t="s">
        <v>623</v>
      </c>
      <c r="ODD96" s="592" t="s">
        <v>623</v>
      </c>
      <c r="ODE96" s="592" t="s">
        <v>623</v>
      </c>
      <c r="ODF96" s="592" t="s">
        <v>623</v>
      </c>
      <c r="ODG96" s="592" t="s">
        <v>623</v>
      </c>
      <c r="ODH96" s="592" t="s">
        <v>623</v>
      </c>
      <c r="ODI96" s="592" t="s">
        <v>623</v>
      </c>
      <c r="ODJ96" s="592" t="s">
        <v>623</v>
      </c>
      <c r="ODK96" s="592" t="s">
        <v>623</v>
      </c>
      <c r="ODL96" s="592" t="s">
        <v>623</v>
      </c>
      <c r="ODM96" s="592" t="s">
        <v>623</v>
      </c>
      <c r="ODN96" s="592" t="s">
        <v>623</v>
      </c>
      <c r="ODO96" s="592" t="s">
        <v>623</v>
      </c>
      <c r="ODP96" s="592" t="s">
        <v>623</v>
      </c>
      <c r="ODQ96" s="592" t="s">
        <v>623</v>
      </c>
      <c r="ODR96" s="592" t="s">
        <v>623</v>
      </c>
      <c r="ODS96" s="592" t="s">
        <v>623</v>
      </c>
      <c r="ODT96" s="592" t="s">
        <v>623</v>
      </c>
      <c r="ODU96" s="592" t="s">
        <v>623</v>
      </c>
      <c r="ODV96" s="592" t="s">
        <v>623</v>
      </c>
      <c r="ODW96" s="592" t="s">
        <v>623</v>
      </c>
      <c r="ODX96" s="592" t="s">
        <v>623</v>
      </c>
      <c r="ODY96" s="592" t="s">
        <v>623</v>
      </c>
      <c r="ODZ96" s="592" t="s">
        <v>623</v>
      </c>
      <c r="OEA96" s="592" t="s">
        <v>623</v>
      </c>
      <c r="OEB96" s="592" t="s">
        <v>623</v>
      </c>
      <c r="OEC96" s="592" t="s">
        <v>623</v>
      </c>
      <c r="OED96" s="592" t="s">
        <v>623</v>
      </c>
      <c r="OEE96" s="592" t="s">
        <v>623</v>
      </c>
      <c r="OEF96" s="592" t="s">
        <v>623</v>
      </c>
      <c r="OEG96" s="592" t="s">
        <v>623</v>
      </c>
      <c r="OEH96" s="592" t="s">
        <v>623</v>
      </c>
      <c r="OEI96" s="592" t="s">
        <v>623</v>
      </c>
      <c r="OEJ96" s="592" t="s">
        <v>623</v>
      </c>
      <c r="OEK96" s="592" t="s">
        <v>623</v>
      </c>
      <c r="OEL96" s="592" t="s">
        <v>623</v>
      </c>
      <c r="OEM96" s="592" t="s">
        <v>623</v>
      </c>
      <c r="OEN96" s="592" t="s">
        <v>623</v>
      </c>
      <c r="OEO96" s="592" t="s">
        <v>623</v>
      </c>
      <c r="OEP96" s="592" t="s">
        <v>623</v>
      </c>
      <c r="OEQ96" s="592" t="s">
        <v>623</v>
      </c>
      <c r="OER96" s="592" t="s">
        <v>623</v>
      </c>
      <c r="OES96" s="592" t="s">
        <v>623</v>
      </c>
      <c r="OET96" s="592" t="s">
        <v>623</v>
      </c>
      <c r="OEU96" s="592" t="s">
        <v>623</v>
      </c>
      <c r="OEV96" s="592" t="s">
        <v>623</v>
      </c>
      <c r="OEW96" s="592" t="s">
        <v>623</v>
      </c>
      <c r="OEX96" s="592" t="s">
        <v>623</v>
      </c>
      <c r="OEY96" s="592" t="s">
        <v>623</v>
      </c>
      <c r="OEZ96" s="592" t="s">
        <v>623</v>
      </c>
      <c r="OFA96" s="592" t="s">
        <v>623</v>
      </c>
      <c r="OFB96" s="592" t="s">
        <v>623</v>
      </c>
      <c r="OFC96" s="592" t="s">
        <v>623</v>
      </c>
      <c r="OFD96" s="592" t="s">
        <v>623</v>
      </c>
      <c r="OFE96" s="592" t="s">
        <v>623</v>
      </c>
      <c r="OFF96" s="592" t="s">
        <v>623</v>
      </c>
      <c r="OFG96" s="592" t="s">
        <v>623</v>
      </c>
      <c r="OFH96" s="592" t="s">
        <v>623</v>
      </c>
      <c r="OFI96" s="592" t="s">
        <v>623</v>
      </c>
      <c r="OFJ96" s="592" t="s">
        <v>623</v>
      </c>
      <c r="OFK96" s="592" t="s">
        <v>623</v>
      </c>
      <c r="OFL96" s="592" t="s">
        <v>623</v>
      </c>
      <c r="OFM96" s="592" t="s">
        <v>623</v>
      </c>
      <c r="OFN96" s="592" t="s">
        <v>623</v>
      </c>
      <c r="OFO96" s="592" t="s">
        <v>623</v>
      </c>
      <c r="OFP96" s="592" t="s">
        <v>623</v>
      </c>
      <c r="OFQ96" s="592" t="s">
        <v>623</v>
      </c>
      <c r="OFR96" s="592" t="s">
        <v>623</v>
      </c>
      <c r="OFS96" s="592" t="s">
        <v>623</v>
      </c>
      <c r="OFT96" s="592" t="s">
        <v>623</v>
      </c>
      <c r="OFU96" s="592" t="s">
        <v>623</v>
      </c>
      <c r="OFV96" s="592" t="s">
        <v>623</v>
      </c>
      <c r="OFW96" s="592" t="s">
        <v>623</v>
      </c>
      <c r="OFX96" s="592" t="s">
        <v>623</v>
      </c>
      <c r="OFY96" s="592" t="s">
        <v>623</v>
      </c>
      <c r="OFZ96" s="592" t="s">
        <v>623</v>
      </c>
      <c r="OGA96" s="592" t="s">
        <v>623</v>
      </c>
      <c r="OGB96" s="592" t="s">
        <v>623</v>
      </c>
      <c r="OGC96" s="592" t="s">
        <v>623</v>
      </c>
      <c r="OGD96" s="592" t="s">
        <v>623</v>
      </c>
      <c r="OGE96" s="592" t="s">
        <v>623</v>
      </c>
      <c r="OGF96" s="592" t="s">
        <v>623</v>
      </c>
      <c r="OGG96" s="592" t="s">
        <v>623</v>
      </c>
      <c r="OGH96" s="592" t="s">
        <v>623</v>
      </c>
      <c r="OGI96" s="592" t="s">
        <v>623</v>
      </c>
      <c r="OGJ96" s="592" t="s">
        <v>623</v>
      </c>
      <c r="OGK96" s="592" t="s">
        <v>623</v>
      </c>
      <c r="OGL96" s="592" t="s">
        <v>623</v>
      </c>
      <c r="OGM96" s="592" t="s">
        <v>623</v>
      </c>
      <c r="OGN96" s="592" t="s">
        <v>623</v>
      </c>
      <c r="OGO96" s="592" t="s">
        <v>623</v>
      </c>
      <c r="OGP96" s="592" t="s">
        <v>623</v>
      </c>
      <c r="OGQ96" s="592" t="s">
        <v>623</v>
      </c>
      <c r="OGR96" s="592" t="s">
        <v>623</v>
      </c>
      <c r="OGS96" s="592" t="s">
        <v>623</v>
      </c>
      <c r="OGT96" s="592" t="s">
        <v>623</v>
      </c>
      <c r="OGU96" s="592" t="s">
        <v>623</v>
      </c>
      <c r="OGV96" s="592" t="s">
        <v>623</v>
      </c>
      <c r="OGW96" s="592" t="s">
        <v>623</v>
      </c>
      <c r="OGX96" s="592" t="s">
        <v>623</v>
      </c>
      <c r="OGY96" s="592" t="s">
        <v>623</v>
      </c>
      <c r="OGZ96" s="592" t="s">
        <v>623</v>
      </c>
      <c r="OHA96" s="592" t="s">
        <v>623</v>
      </c>
      <c r="OHB96" s="592" t="s">
        <v>623</v>
      </c>
      <c r="OHC96" s="592" t="s">
        <v>623</v>
      </c>
      <c r="OHD96" s="592" t="s">
        <v>623</v>
      </c>
      <c r="OHE96" s="592" t="s">
        <v>623</v>
      </c>
      <c r="OHF96" s="592" t="s">
        <v>623</v>
      </c>
      <c r="OHG96" s="592" t="s">
        <v>623</v>
      </c>
      <c r="OHH96" s="592" t="s">
        <v>623</v>
      </c>
      <c r="OHI96" s="592" t="s">
        <v>623</v>
      </c>
      <c r="OHJ96" s="592" t="s">
        <v>623</v>
      </c>
      <c r="OHK96" s="592" t="s">
        <v>623</v>
      </c>
      <c r="OHL96" s="592" t="s">
        <v>623</v>
      </c>
      <c r="OHM96" s="592" t="s">
        <v>623</v>
      </c>
      <c r="OHN96" s="592" t="s">
        <v>623</v>
      </c>
      <c r="OHO96" s="592" t="s">
        <v>623</v>
      </c>
      <c r="OHP96" s="592" t="s">
        <v>623</v>
      </c>
      <c r="OHQ96" s="592" t="s">
        <v>623</v>
      </c>
      <c r="OHR96" s="592" t="s">
        <v>623</v>
      </c>
      <c r="OHS96" s="592" t="s">
        <v>623</v>
      </c>
      <c r="OHT96" s="592" t="s">
        <v>623</v>
      </c>
      <c r="OHU96" s="592" t="s">
        <v>623</v>
      </c>
      <c r="OHV96" s="592" t="s">
        <v>623</v>
      </c>
      <c r="OHW96" s="592" t="s">
        <v>623</v>
      </c>
      <c r="OHX96" s="592" t="s">
        <v>623</v>
      </c>
      <c r="OHY96" s="592" t="s">
        <v>623</v>
      </c>
      <c r="OHZ96" s="592" t="s">
        <v>623</v>
      </c>
      <c r="OIA96" s="592" t="s">
        <v>623</v>
      </c>
      <c r="OIB96" s="592" t="s">
        <v>623</v>
      </c>
      <c r="OIC96" s="592" t="s">
        <v>623</v>
      </c>
      <c r="OID96" s="592" t="s">
        <v>623</v>
      </c>
      <c r="OIE96" s="592" t="s">
        <v>623</v>
      </c>
      <c r="OIF96" s="592" t="s">
        <v>623</v>
      </c>
      <c r="OIG96" s="592" t="s">
        <v>623</v>
      </c>
      <c r="OIH96" s="592" t="s">
        <v>623</v>
      </c>
      <c r="OII96" s="592" t="s">
        <v>623</v>
      </c>
      <c r="OIJ96" s="592" t="s">
        <v>623</v>
      </c>
      <c r="OIK96" s="592" t="s">
        <v>623</v>
      </c>
      <c r="OIL96" s="592" t="s">
        <v>623</v>
      </c>
      <c r="OIM96" s="592" t="s">
        <v>623</v>
      </c>
      <c r="OIN96" s="592" t="s">
        <v>623</v>
      </c>
      <c r="OIO96" s="592" t="s">
        <v>623</v>
      </c>
      <c r="OIP96" s="592" t="s">
        <v>623</v>
      </c>
      <c r="OIQ96" s="592" t="s">
        <v>623</v>
      </c>
      <c r="OIR96" s="592" t="s">
        <v>623</v>
      </c>
      <c r="OIS96" s="592" t="s">
        <v>623</v>
      </c>
      <c r="OIT96" s="592" t="s">
        <v>623</v>
      </c>
      <c r="OIU96" s="592" t="s">
        <v>623</v>
      </c>
      <c r="OIV96" s="592" t="s">
        <v>623</v>
      </c>
      <c r="OIW96" s="592" t="s">
        <v>623</v>
      </c>
      <c r="OIX96" s="592" t="s">
        <v>623</v>
      </c>
      <c r="OIY96" s="592" t="s">
        <v>623</v>
      </c>
      <c r="OIZ96" s="592" t="s">
        <v>623</v>
      </c>
      <c r="OJA96" s="592" t="s">
        <v>623</v>
      </c>
      <c r="OJB96" s="592" t="s">
        <v>623</v>
      </c>
      <c r="OJC96" s="592" t="s">
        <v>623</v>
      </c>
      <c r="OJD96" s="592" t="s">
        <v>623</v>
      </c>
      <c r="OJE96" s="592" t="s">
        <v>623</v>
      </c>
      <c r="OJF96" s="592" t="s">
        <v>623</v>
      </c>
      <c r="OJG96" s="592" t="s">
        <v>623</v>
      </c>
      <c r="OJH96" s="592" t="s">
        <v>623</v>
      </c>
      <c r="OJI96" s="592" t="s">
        <v>623</v>
      </c>
      <c r="OJJ96" s="592" t="s">
        <v>623</v>
      </c>
      <c r="OJK96" s="592" t="s">
        <v>623</v>
      </c>
      <c r="OJL96" s="592" t="s">
        <v>623</v>
      </c>
      <c r="OJM96" s="592" t="s">
        <v>623</v>
      </c>
      <c r="OJN96" s="592" t="s">
        <v>623</v>
      </c>
      <c r="OJO96" s="592" t="s">
        <v>623</v>
      </c>
      <c r="OJP96" s="592" t="s">
        <v>623</v>
      </c>
      <c r="OJQ96" s="592" t="s">
        <v>623</v>
      </c>
      <c r="OJR96" s="592" t="s">
        <v>623</v>
      </c>
      <c r="OJS96" s="592" t="s">
        <v>623</v>
      </c>
      <c r="OJT96" s="592" t="s">
        <v>623</v>
      </c>
      <c r="OJU96" s="592" t="s">
        <v>623</v>
      </c>
      <c r="OJV96" s="592" t="s">
        <v>623</v>
      </c>
      <c r="OJW96" s="592" t="s">
        <v>623</v>
      </c>
      <c r="OJX96" s="592" t="s">
        <v>623</v>
      </c>
      <c r="OJY96" s="592" t="s">
        <v>623</v>
      </c>
      <c r="OJZ96" s="592" t="s">
        <v>623</v>
      </c>
      <c r="OKA96" s="592" t="s">
        <v>623</v>
      </c>
      <c r="OKB96" s="592" t="s">
        <v>623</v>
      </c>
      <c r="OKC96" s="592" t="s">
        <v>623</v>
      </c>
      <c r="OKD96" s="592" t="s">
        <v>623</v>
      </c>
      <c r="OKE96" s="592" t="s">
        <v>623</v>
      </c>
      <c r="OKF96" s="592" t="s">
        <v>623</v>
      </c>
      <c r="OKG96" s="592" t="s">
        <v>623</v>
      </c>
      <c r="OKH96" s="592" t="s">
        <v>623</v>
      </c>
      <c r="OKI96" s="592" t="s">
        <v>623</v>
      </c>
      <c r="OKJ96" s="592" t="s">
        <v>623</v>
      </c>
      <c r="OKK96" s="592" t="s">
        <v>623</v>
      </c>
      <c r="OKL96" s="592" t="s">
        <v>623</v>
      </c>
      <c r="OKM96" s="592" t="s">
        <v>623</v>
      </c>
      <c r="OKN96" s="592" t="s">
        <v>623</v>
      </c>
      <c r="OKO96" s="592" t="s">
        <v>623</v>
      </c>
      <c r="OKP96" s="592" t="s">
        <v>623</v>
      </c>
      <c r="OKQ96" s="592" t="s">
        <v>623</v>
      </c>
      <c r="OKR96" s="592" t="s">
        <v>623</v>
      </c>
      <c r="OKS96" s="592" t="s">
        <v>623</v>
      </c>
      <c r="OKT96" s="592" t="s">
        <v>623</v>
      </c>
      <c r="OKU96" s="592" t="s">
        <v>623</v>
      </c>
      <c r="OKV96" s="592" t="s">
        <v>623</v>
      </c>
      <c r="OKW96" s="592" t="s">
        <v>623</v>
      </c>
      <c r="OKX96" s="592" t="s">
        <v>623</v>
      </c>
      <c r="OKY96" s="592" t="s">
        <v>623</v>
      </c>
      <c r="OKZ96" s="592" t="s">
        <v>623</v>
      </c>
      <c r="OLA96" s="592" t="s">
        <v>623</v>
      </c>
      <c r="OLB96" s="592" t="s">
        <v>623</v>
      </c>
      <c r="OLC96" s="592" t="s">
        <v>623</v>
      </c>
      <c r="OLD96" s="592" t="s">
        <v>623</v>
      </c>
      <c r="OLE96" s="592" t="s">
        <v>623</v>
      </c>
      <c r="OLF96" s="592" t="s">
        <v>623</v>
      </c>
      <c r="OLG96" s="592" t="s">
        <v>623</v>
      </c>
      <c r="OLH96" s="592" t="s">
        <v>623</v>
      </c>
      <c r="OLI96" s="592" t="s">
        <v>623</v>
      </c>
      <c r="OLJ96" s="592" t="s">
        <v>623</v>
      </c>
      <c r="OLK96" s="592" t="s">
        <v>623</v>
      </c>
      <c r="OLL96" s="592" t="s">
        <v>623</v>
      </c>
      <c r="OLM96" s="592" t="s">
        <v>623</v>
      </c>
      <c r="OLN96" s="592" t="s">
        <v>623</v>
      </c>
      <c r="OLO96" s="592" t="s">
        <v>623</v>
      </c>
      <c r="OLP96" s="592" t="s">
        <v>623</v>
      </c>
      <c r="OLQ96" s="592" t="s">
        <v>623</v>
      </c>
      <c r="OLR96" s="592" t="s">
        <v>623</v>
      </c>
      <c r="OLS96" s="592" t="s">
        <v>623</v>
      </c>
      <c r="OLT96" s="592" t="s">
        <v>623</v>
      </c>
      <c r="OLU96" s="592" t="s">
        <v>623</v>
      </c>
      <c r="OLV96" s="592" t="s">
        <v>623</v>
      </c>
      <c r="OLW96" s="592" t="s">
        <v>623</v>
      </c>
      <c r="OLX96" s="592" t="s">
        <v>623</v>
      </c>
      <c r="OLY96" s="592" t="s">
        <v>623</v>
      </c>
      <c r="OLZ96" s="592" t="s">
        <v>623</v>
      </c>
      <c r="OMA96" s="592" t="s">
        <v>623</v>
      </c>
      <c r="OMB96" s="592" t="s">
        <v>623</v>
      </c>
      <c r="OMC96" s="592" t="s">
        <v>623</v>
      </c>
      <c r="OMD96" s="592" t="s">
        <v>623</v>
      </c>
      <c r="OME96" s="592" t="s">
        <v>623</v>
      </c>
      <c r="OMF96" s="592" t="s">
        <v>623</v>
      </c>
      <c r="OMG96" s="592" t="s">
        <v>623</v>
      </c>
      <c r="OMH96" s="592" t="s">
        <v>623</v>
      </c>
      <c r="OMI96" s="592" t="s">
        <v>623</v>
      </c>
      <c r="OMJ96" s="592" t="s">
        <v>623</v>
      </c>
      <c r="OMK96" s="592" t="s">
        <v>623</v>
      </c>
      <c r="OML96" s="592" t="s">
        <v>623</v>
      </c>
      <c r="OMM96" s="592" t="s">
        <v>623</v>
      </c>
      <c r="OMN96" s="592" t="s">
        <v>623</v>
      </c>
      <c r="OMO96" s="592" t="s">
        <v>623</v>
      </c>
      <c r="OMP96" s="592" t="s">
        <v>623</v>
      </c>
      <c r="OMQ96" s="592" t="s">
        <v>623</v>
      </c>
      <c r="OMR96" s="592" t="s">
        <v>623</v>
      </c>
      <c r="OMS96" s="592" t="s">
        <v>623</v>
      </c>
      <c r="OMT96" s="592" t="s">
        <v>623</v>
      </c>
      <c r="OMU96" s="592" t="s">
        <v>623</v>
      </c>
      <c r="OMV96" s="592" t="s">
        <v>623</v>
      </c>
      <c r="OMW96" s="592" t="s">
        <v>623</v>
      </c>
      <c r="OMX96" s="592" t="s">
        <v>623</v>
      </c>
      <c r="OMY96" s="592" t="s">
        <v>623</v>
      </c>
      <c r="OMZ96" s="592" t="s">
        <v>623</v>
      </c>
      <c r="ONA96" s="592" t="s">
        <v>623</v>
      </c>
      <c r="ONB96" s="592" t="s">
        <v>623</v>
      </c>
      <c r="ONC96" s="592" t="s">
        <v>623</v>
      </c>
      <c r="OND96" s="592" t="s">
        <v>623</v>
      </c>
      <c r="ONE96" s="592" t="s">
        <v>623</v>
      </c>
      <c r="ONF96" s="592" t="s">
        <v>623</v>
      </c>
      <c r="ONG96" s="592" t="s">
        <v>623</v>
      </c>
      <c r="ONH96" s="592" t="s">
        <v>623</v>
      </c>
      <c r="ONI96" s="592" t="s">
        <v>623</v>
      </c>
      <c r="ONJ96" s="592" t="s">
        <v>623</v>
      </c>
      <c r="ONK96" s="592" t="s">
        <v>623</v>
      </c>
      <c r="ONL96" s="592" t="s">
        <v>623</v>
      </c>
      <c r="ONM96" s="592" t="s">
        <v>623</v>
      </c>
      <c r="ONN96" s="592" t="s">
        <v>623</v>
      </c>
      <c r="ONO96" s="592" t="s">
        <v>623</v>
      </c>
      <c r="ONP96" s="592" t="s">
        <v>623</v>
      </c>
      <c r="ONQ96" s="592" t="s">
        <v>623</v>
      </c>
      <c r="ONR96" s="592" t="s">
        <v>623</v>
      </c>
      <c r="ONS96" s="592" t="s">
        <v>623</v>
      </c>
      <c r="ONT96" s="592" t="s">
        <v>623</v>
      </c>
      <c r="ONU96" s="592" t="s">
        <v>623</v>
      </c>
      <c r="ONV96" s="592" t="s">
        <v>623</v>
      </c>
      <c r="ONW96" s="592" t="s">
        <v>623</v>
      </c>
      <c r="ONX96" s="592" t="s">
        <v>623</v>
      </c>
      <c r="ONY96" s="592" t="s">
        <v>623</v>
      </c>
      <c r="ONZ96" s="592" t="s">
        <v>623</v>
      </c>
      <c r="OOA96" s="592" t="s">
        <v>623</v>
      </c>
      <c r="OOB96" s="592" t="s">
        <v>623</v>
      </c>
      <c r="OOC96" s="592" t="s">
        <v>623</v>
      </c>
      <c r="OOD96" s="592" t="s">
        <v>623</v>
      </c>
      <c r="OOE96" s="592" t="s">
        <v>623</v>
      </c>
      <c r="OOF96" s="592" t="s">
        <v>623</v>
      </c>
      <c r="OOG96" s="592" t="s">
        <v>623</v>
      </c>
      <c r="OOH96" s="592" t="s">
        <v>623</v>
      </c>
      <c r="OOI96" s="592" t="s">
        <v>623</v>
      </c>
      <c r="OOJ96" s="592" t="s">
        <v>623</v>
      </c>
      <c r="OOK96" s="592" t="s">
        <v>623</v>
      </c>
      <c r="OOL96" s="592" t="s">
        <v>623</v>
      </c>
      <c r="OOM96" s="592" t="s">
        <v>623</v>
      </c>
      <c r="OON96" s="592" t="s">
        <v>623</v>
      </c>
      <c r="OOO96" s="592" t="s">
        <v>623</v>
      </c>
      <c r="OOP96" s="592" t="s">
        <v>623</v>
      </c>
      <c r="OOQ96" s="592" t="s">
        <v>623</v>
      </c>
      <c r="OOR96" s="592" t="s">
        <v>623</v>
      </c>
      <c r="OOS96" s="592" t="s">
        <v>623</v>
      </c>
      <c r="OOT96" s="592" t="s">
        <v>623</v>
      </c>
      <c r="OOU96" s="592" t="s">
        <v>623</v>
      </c>
      <c r="OOV96" s="592" t="s">
        <v>623</v>
      </c>
      <c r="OOW96" s="592" t="s">
        <v>623</v>
      </c>
      <c r="OOX96" s="592" t="s">
        <v>623</v>
      </c>
      <c r="OOY96" s="592" t="s">
        <v>623</v>
      </c>
      <c r="OOZ96" s="592" t="s">
        <v>623</v>
      </c>
      <c r="OPA96" s="592" t="s">
        <v>623</v>
      </c>
      <c r="OPB96" s="592" t="s">
        <v>623</v>
      </c>
      <c r="OPC96" s="592" t="s">
        <v>623</v>
      </c>
      <c r="OPD96" s="592" t="s">
        <v>623</v>
      </c>
      <c r="OPE96" s="592" t="s">
        <v>623</v>
      </c>
      <c r="OPF96" s="592" t="s">
        <v>623</v>
      </c>
      <c r="OPG96" s="592" t="s">
        <v>623</v>
      </c>
      <c r="OPH96" s="592" t="s">
        <v>623</v>
      </c>
      <c r="OPI96" s="592" t="s">
        <v>623</v>
      </c>
      <c r="OPJ96" s="592" t="s">
        <v>623</v>
      </c>
      <c r="OPK96" s="592" t="s">
        <v>623</v>
      </c>
      <c r="OPL96" s="592" t="s">
        <v>623</v>
      </c>
      <c r="OPM96" s="592" t="s">
        <v>623</v>
      </c>
      <c r="OPN96" s="592" t="s">
        <v>623</v>
      </c>
      <c r="OPO96" s="592" t="s">
        <v>623</v>
      </c>
      <c r="OPP96" s="592" t="s">
        <v>623</v>
      </c>
      <c r="OPQ96" s="592" t="s">
        <v>623</v>
      </c>
      <c r="OPR96" s="592" t="s">
        <v>623</v>
      </c>
      <c r="OPS96" s="592" t="s">
        <v>623</v>
      </c>
      <c r="OPT96" s="592" t="s">
        <v>623</v>
      </c>
      <c r="OPU96" s="592" t="s">
        <v>623</v>
      </c>
      <c r="OPV96" s="592" t="s">
        <v>623</v>
      </c>
      <c r="OPW96" s="592" t="s">
        <v>623</v>
      </c>
      <c r="OPX96" s="592" t="s">
        <v>623</v>
      </c>
      <c r="OPY96" s="592" t="s">
        <v>623</v>
      </c>
      <c r="OPZ96" s="592" t="s">
        <v>623</v>
      </c>
      <c r="OQA96" s="592" t="s">
        <v>623</v>
      </c>
      <c r="OQB96" s="592" t="s">
        <v>623</v>
      </c>
      <c r="OQC96" s="592" t="s">
        <v>623</v>
      </c>
      <c r="OQD96" s="592" t="s">
        <v>623</v>
      </c>
      <c r="OQE96" s="592" t="s">
        <v>623</v>
      </c>
      <c r="OQF96" s="592" t="s">
        <v>623</v>
      </c>
      <c r="OQG96" s="592" t="s">
        <v>623</v>
      </c>
      <c r="OQH96" s="592" t="s">
        <v>623</v>
      </c>
      <c r="OQI96" s="592" t="s">
        <v>623</v>
      </c>
      <c r="OQJ96" s="592" t="s">
        <v>623</v>
      </c>
      <c r="OQK96" s="592" t="s">
        <v>623</v>
      </c>
      <c r="OQL96" s="592" t="s">
        <v>623</v>
      </c>
      <c r="OQM96" s="592" t="s">
        <v>623</v>
      </c>
      <c r="OQN96" s="592" t="s">
        <v>623</v>
      </c>
      <c r="OQO96" s="592" t="s">
        <v>623</v>
      </c>
      <c r="OQP96" s="592" t="s">
        <v>623</v>
      </c>
      <c r="OQQ96" s="592" t="s">
        <v>623</v>
      </c>
      <c r="OQR96" s="592" t="s">
        <v>623</v>
      </c>
      <c r="OQS96" s="592" t="s">
        <v>623</v>
      </c>
      <c r="OQT96" s="592" t="s">
        <v>623</v>
      </c>
      <c r="OQU96" s="592" t="s">
        <v>623</v>
      </c>
      <c r="OQV96" s="592" t="s">
        <v>623</v>
      </c>
      <c r="OQW96" s="592" t="s">
        <v>623</v>
      </c>
      <c r="OQX96" s="592" t="s">
        <v>623</v>
      </c>
      <c r="OQY96" s="592" t="s">
        <v>623</v>
      </c>
      <c r="OQZ96" s="592" t="s">
        <v>623</v>
      </c>
      <c r="ORA96" s="592" t="s">
        <v>623</v>
      </c>
      <c r="ORB96" s="592" t="s">
        <v>623</v>
      </c>
      <c r="ORC96" s="592" t="s">
        <v>623</v>
      </c>
      <c r="ORD96" s="592" t="s">
        <v>623</v>
      </c>
      <c r="ORE96" s="592" t="s">
        <v>623</v>
      </c>
      <c r="ORF96" s="592" t="s">
        <v>623</v>
      </c>
      <c r="ORG96" s="592" t="s">
        <v>623</v>
      </c>
      <c r="ORH96" s="592" t="s">
        <v>623</v>
      </c>
      <c r="ORI96" s="592" t="s">
        <v>623</v>
      </c>
      <c r="ORJ96" s="592" t="s">
        <v>623</v>
      </c>
      <c r="ORK96" s="592" t="s">
        <v>623</v>
      </c>
      <c r="ORL96" s="592" t="s">
        <v>623</v>
      </c>
      <c r="ORM96" s="592" t="s">
        <v>623</v>
      </c>
      <c r="ORN96" s="592" t="s">
        <v>623</v>
      </c>
      <c r="ORO96" s="592" t="s">
        <v>623</v>
      </c>
      <c r="ORP96" s="592" t="s">
        <v>623</v>
      </c>
      <c r="ORQ96" s="592" t="s">
        <v>623</v>
      </c>
      <c r="ORR96" s="592" t="s">
        <v>623</v>
      </c>
      <c r="ORS96" s="592" t="s">
        <v>623</v>
      </c>
      <c r="ORT96" s="592" t="s">
        <v>623</v>
      </c>
      <c r="ORU96" s="592" t="s">
        <v>623</v>
      </c>
      <c r="ORV96" s="592" t="s">
        <v>623</v>
      </c>
      <c r="ORW96" s="592" t="s">
        <v>623</v>
      </c>
      <c r="ORX96" s="592" t="s">
        <v>623</v>
      </c>
      <c r="ORY96" s="592" t="s">
        <v>623</v>
      </c>
      <c r="ORZ96" s="592" t="s">
        <v>623</v>
      </c>
      <c r="OSA96" s="592" t="s">
        <v>623</v>
      </c>
      <c r="OSB96" s="592" t="s">
        <v>623</v>
      </c>
      <c r="OSC96" s="592" t="s">
        <v>623</v>
      </c>
      <c r="OSD96" s="592" t="s">
        <v>623</v>
      </c>
      <c r="OSE96" s="592" t="s">
        <v>623</v>
      </c>
      <c r="OSF96" s="592" t="s">
        <v>623</v>
      </c>
      <c r="OSG96" s="592" t="s">
        <v>623</v>
      </c>
      <c r="OSH96" s="592" t="s">
        <v>623</v>
      </c>
      <c r="OSI96" s="592" t="s">
        <v>623</v>
      </c>
      <c r="OSJ96" s="592" t="s">
        <v>623</v>
      </c>
      <c r="OSK96" s="592" t="s">
        <v>623</v>
      </c>
      <c r="OSL96" s="592" t="s">
        <v>623</v>
      </c>
      <c r="OSM96" s="592" t="s">
        <v>623</v>
      </c>
      <c r="OSN96" s="592" t="s">
        <v>623</v>
      </c>
      <c r="OSO96" s="592" t="s">
        <v>623</v>
      </c>
      <c r="OSP96" s="592" t="s">
        <v>623</v>
      </c>
      <c r="OSQ96" s="592" t="s">
        <v>623</v>
      </c>
      <c r="OSR96" s="592" t="s">
        <v>623</v>
      </c>
      <c r="OSS96" s="592" t="s">
        <v>623</v>
      </c>
      <c r="OST96" s="592" t="s">
        <v>623</v>
      </c>
      <c r="OSU96" s="592" t="s">
        <v>623</v>
      </c>
      <c r="OSV96" s="592" t="s">
        <v>623</v>
      </c>
      <c r="OSW96" s="592" t="s">
        <v>623</v>
      </c>
      <c r="OSX96" s="592" t="s">
        <v>623</v>
      </c>
      <c r="OSY96" s="592" t="s">
        <v>623</v>
      </c>
      <c r="OSZ96" s="592" t="s">
        <v>623</v>
      </c>
      <c r="OTA96" s="592" t="s">
        <v>623</v>
      </c>
      <c r="OTB96" s="592" t="s">
        <v>623</v>
      </c>
      <c r="OTC96" s="592" t="s">
        <v>623</v>
      </c>
      <c r="OTD96" s="592" t="s">
        <v>623</v>
      </c>
      <c r="OTE96" s="592" t="s">
        <v>623</v>
      </c>
      <c r="OTF96" s="592" t="s">
        <v>623</v>
      </c>
      <c r="OTG96" s="592" t="s">
        <v>623</v>
      </c>
      <c r="OTH96" s="592" t="s">
        <v>623</v>
      </c>
      <c r="OTI96" s="592" t="s">
        <v>623</v>
      </c>
      <c r="OTJ96" s="592" t="s">
        <v>623</v>
      </c>
      <c r="OTK96" s="592" t="s">
        <v>623</v>
      </c>
      <c r="OTL96" s="592" t="s">
        <v>623</v>
      </c>
      <c r="OTM96" s="592" t="s">
        <v>623</v>
      </c>
      <c r="OTN96" s="592" t="s">
        <v>623</v>
      </c>
      <c r="OTO96" s="592" t="s">
        <v>623</v>
      </c>
      <c r="OTP96" s="592" t="s">
        <v>623</v>
      </c>
      <c r="OTQ96" s="592" t="s">
        <v>623</v>
      </c>
      <c r="OTR96" s="592" t="s">
        <v>623</v>
      </c>
      <c r="OTS96" s="592" t="s">
        <v>623</v>
      </c>
      <c r="OTT96" s="592" t="s">
        <v>623</v>
      </c>
      <c r="OTU96" s="592" t="s">
        <v>623</v>
      </c>
      <c r="OTV96" s="592" t="s">
        <v>623</v>
      </c>
      <c r="OTW96" s="592" t="s">
        <v>623</v>
      </c>
      <c r="OTX96" s="592" t="s">
        <v>623</v>
      </c>
      <c r="OTY96" s="592" t="s">
        <v>623</v>
      </c>
      <c r="OTZ96" s="592" t="s">
        <v>623</v>
      </c>
      <c r="OUA96" s="592" t="s">
        <v>623</v>
      </c>
      <c r="OUB96" s="592" t="s">
        <v>623</v>
      </c>
      <c r="OUC96" s="592" t="s">
        <v>623</v>
      </c>
      <c r="OUD96" s="592" t="s">
        <v>623</v>
      </c>
      <c r="OUE96" s="592" t="s">
        <v>623</v>
      </c>
      <c r="OUF96" s="592" t="s">
        <v>623</v>
      </c>
      <c r="OUG96" s="592" t="s">
        <v>623</v>
      </c>
      <c r="OUH96" s="592" t="s">
        <v>623</v>
      </c>
      <c r="OUI96" s="592" t="s">
        <v>623</v>
      </c>
      <c r="OUJ96" s="592" t="s">
        <v>623</v>
      </c>
      <c r="OUK96" s="592" t="s">
        <v>623</v>
      </c>
      <c r="OUL96" s="592" t="s">
        <v>623</v>
      </c>
      <c r="OUM96" s="592" t="s">
        <v>623</v>
      </c>
      <c r="OUN96" s="592" t="s">
        <v>623</v>
      </c>
      <c r="OUO96" s="592" t="s">
        <v>623</v>
      </c>
      <c r="OUP96" s="592" t="s">
        <v>623</v>
      </c>
      <c r="OUQ96" s="592" t="s">
        <v>623</v>
      </c>
      <c r="OUR96" s="592" t="s">
        <v>623</v>
      </c>
      <c r="OUS96" s="592" t="s">
        <v>623</v>
      </c>
      <c r="OUT96" s="592" t="s">
        <v>623</v>
      </c>
      <c r="OUU96" s="592" t="s">
        <v>623</v>
      </c>
      <c r="OUV96" s="592" t="s">
        <v>623</v>
      </c>
      <c r="OUW96" s="592" t="s">
        <v>623</v>
      </c>
      <c r="OUX96" s="592" t="s">
        <v>623</v>
      </c>
      <c r="OUY96" s="592" t="s">
        <v>623</v>
      </c>
      <c r="OUZ96" s="592" t="s">
        <v>623</v>
      </c>
      <c r="OVA96" s="592" t="s">
        <v>623</v>
      </c>
      <c r="OVB96" s="592" t="s">
        <v>623</v>
      </c>
      <c r="OVC96" s="592" t="s">
        <v>623</v>
      </c>
      <c r="OVD96" s="592" t="s">
        <v>623</v>
      </c>
      <c r="OVE96" s="592" t="s">
        <v>623</v>
      </c>
      <c r="OVF96" s="592" t="s">
        <v>623</v>
      </c>
      <c r="OVG96" s="592" t="s">
        <v>623</v>
      </c>
      <c r="OVH96" s="592" t="s">
        <v>623</v>
      </c>
      <c r="OVI96" s="592" t="s">
        <v>623</v>
      </c>
      <c r="OVJ96" s="592" t="s">
        <v>623</v>
      </c>
      <c r="OVK96" s="592" t="s">
        <v>623</v>
      </c>
      <c r="OVL96" s="592" t="s">
        <v>623</v>
      </c>
      <c r="OVM96" s="592" t="s">
        <v>623</v>
      </c>
      <c r="OVN96" s="592" t="s">
        <v>623</v>
      </c>
      <c r="OVO96" s="592" t="s">
        <v>623</v>
      </c>
      <c r="OVP96" s="592" t="s">
        <v>623</v>
      </c>
      <c r="OVQ96" s="592" t="s">
        <v>623</v>
      </c>
      <c r="OVR96" s="592" t="s">
        <v>623</v>
      </c>
      <c r="OVS96" s="592" t="s">
        <v>623</v>
      </c>
      <c r="OVT96" s="592" t="s">
        <v>623</v>
      </c>
      <c r="OVU96" s="592" t="s">
        <v>623</v>
      </c>
      <c r="OVV96" s="592" t="s">
        <v>623</v>
      </c>
      <c r="OVW96" s="592" t="s">
        <v>623</v>
      </c>
      <c r="OVX96" s="592" t="s">
        <v>623</v>
      </c>
      <c r="OVY96" s="592" t="s">
        <v>623</v>
      </c>
      <c r="OVZ96" s="592" t="s">
        <v>623</v>
      </c>
      <c r="OWA96" s="592" t="s">
        <v>623</v>
      </c>
      <c r="OWB96" s="592" t="s">
        <v>623</v>
      </c>
      <c r="OWC96" s="592" t="s">
        <v>623</v>
      </c>
      <c r="OWD96" s="592" t="s">
        <v>623</v>
      </c>
      <c r="OWE96" s="592" t="s">
        <v>623</v>
      </c>
      <c r="OWF96" s="592" t="s">
        <v>623</v>
      </c>
      <c r="OWG96" s="592" t="s">
        <v>623</v>
      </c>
      <c r="OWH96" s="592" t="s">
        <v>623</v>
      </c>
      <c r="OWI96" s="592" t="s">
        <v>623</v>
      </c>
      <c r="OWJ96" s="592" t="s">
        <v>623</v>
      </c>
      <c r="OWK96" s="592" t="s">
        <v>623</v>
      </c>
      <c r="OWL96" s="592" t="s">
        <v>623</v>
      </c>
      <c r="OWM96" s="592" t="s">
        <v>623</v>
      </c>
      <c r="OWN96" s="592" t="s">
        <v>623</v>
      </c>
      <c r="OWO96" s="592" t="s">
        <v>623</v>
      </c>
      <c r="OWP96" s="592" t="s">
        <v>623</v>
      </c>
      <c r="OWQ96" s="592" t="s">
        <v>623</v>
      </c>
      <c r="OWR96" s="592" t="s">
        <v>623</v>
      </c>
      <c r="OWS96" s="592" t="s">
        <v>623</v>
      </c>
      <c r="OWT96" s="592" t="s">
        <v>623</v>
      </c>
      <c r="OWU96" s="592" t="s">
        <v>623</v>
      </c>
      <c r="OWV96" s="592" t="s">
        <v>623</v>
      </c>
      <c r="OWW96" s="592" t="s">
        <v>623</v>
      </c>
      <c r="OWX96" s="592" t="s">
        <v>623</v>
      </c>
      <c r="OWY96" s="592" t="s">
        <v>623</v>
      </c>
      <c r="OWZ96" s="592" t="s">
        <v>623</v>
      </c>
      <c r="OXA96" s="592" t="s">
        <v>623</v>
      </c>
      <c r="OXB96" s="592" t="s">
        <v>623</v>
      </c>
      <c r="OXC96" s="592" t="s">
        <v>623</v>
      </c>
      <c r="OXD96" s="592" t="s">
        <v>623</v>
      </c>
      <c r="OXE96" s="592" t="s">
        <v>623</v>
      </c>
      <c r="OXF96" s="592" t="s">
        <v>623</v>
      </c>
      <c r="OXG96" s="592" t="s">
        <v>623</v>
      </c>
      <c r="OXH96" s="592" t="s">
        <v>623</v>
      </c>
      <c r="OXI96" s="592" t="s">
        <v>623</v>
      </c>
      <c r="OXJ96" s="592" t="s">
        <v>623</v>
      </c>
      <c r="OXK96" s="592" t="s">
        <v>623</v>
      </c>
      <c r="OXL96" s="592" t="s">
        <v>623</v>
      </c>
      <c r="OXM96" s="592" t="s">
        <v>623</v>
      </c>
      <c r="OXN96" s="592" t="s">
        <v>623</v>
      </c>
      <c r="OXO96" s="592" t="s">
        <v>623</v>
      </c>
      <c r="OXP96" s="592" t="s">
        <v>623</v>
      </c>
      <c r="OXQ96" s="592" t="s">
        <v>623</v>
      </c>
      <c r="OXR96" s="592" t="s">
        <v>623</v>
      </c>
      <c r="OXS96" s="592" t="s">
        <v>623</v>
      </c>
      <c r="OXT96" s="592" t="s">
        <v>623</v>
      </c>
      <c r="OXU96" s="592" t="s">
        <v>623</v>
      </c>
      <c r="OXV96" s="592" t="s">
        <v>623</v>
      </c>
      <c r="OXW96" s="592" t="s">
        <v>623</v>
      </c>
      <c r="OXX96" s="592" t="s">
        <v>623</v>
      </c>
      <c r="OXY96" s="592" t="s">
        <v>623</v>
      </c>
      <c r="OXZ96" s="592" t="s">
        <v>623</v>
      </c>
      <c r="OYA96" s="592" t="s">
        <v>623</v>
      </c>
      <c r="OYB96" s="592" t="s">
        <v>623</v>
      </c>
      <c r="OYC96" s="592" t="s">
        <v>623</v>
      </c>
      <c r="OYD96" s="592" t="s">
        <v>623</v>
      </c>
      <c r="OYE96" s="592" t="s">
        <v>623</v>
      </c>
      <c r="OYF96" s="592" t="s">
        <v>623</v>
      </c>
      <c r="OYG96" s="592" t="s">
        <v>623</v>
      </c>
      <c r="OYH96" s="592" t="s">
        <v>623</v>
      </c>
      <c r="OYI96" s="592" t="s">
        <v>623</v>
      </c>
      <c r="OYJ96" s="592" t="s">
        <v>623</v>
      </c>
      <c r="OYK96" s="592" t="s">
        <v>623</v>
      </c>
      <c r="OYL96" s="592" t="s">
        <v>623</v>
      </c>
      <c r="OYM96" s="592" t="s">
        <v>623</v>
      </c>
      <c r="OYN96" s="592" t="s">
        <v>623</v>
      </c>
      <c r="OYO96" s="592" t="s">
        <v>623</v>
      </c>
      <c r="OYP96" s="592" t="s">
        <v>623</v>
      </c>
      <c r="OYQ96" s="592" t="s">
        <v>623</v>
      </c>
      <c r="OYR96" s="592" t="s">
        <v>623</v>
      </c>
      <c r="OYS96" s="592" t="s">
        <v>623</v>
      </c>
      <c r="OYT96" s="592" t="s">
        <v>623</v>
      </c>
      <c r="OYU96" s="592" t="s">
        <v>623</v>
      </c>
      <c r="OYV96" s="592" t="s">
        <v>623</v>
      </c>
      <c r="OYW96" s="592" t="s">
        <v>623</v>
      </c>
      <c r="OYX96" s="592" t="s">
        <v>623</v>
      </c>
      <c r="OYY96" s="592" t="s">
        <v>623</v>
      </c>
      <c r="OYZ96" s="592" t="s">
        <v>623</v>
      </c>
      <c r="OZA96" s="592" t="s">
        <v>623</v>
      </c>
      <c r="OZB96" s="592" t="s">
        <v>623</v>
      </c>
      <c r="OZC96" s="592" t="s">
        <v>623</v>
      </c>
      <c r="OZD96" s="592" t="s">
        <v>623</v>
      </c>
      <c r="OZE96" s="592" t="s">
        <v>623</v>
      </c>
      <c r="OZF96" s="592" t="s">
        <v>623</v>
      </c>
      <c r="OZG96" s="592" t="s">
        <v>623</v>
      </c>
      <c r="OZH96" s="592" t="s">
        <v>623</v>
      </c>
      <c r="OZI96" s="592" t="s">
        <v>623</v>
      </c>
      <c r="OZJ96" s="592" t="s">
        <v>623</v>
      </c>
      <c r="OZK96" s="592" t="s">
        <v>623</v>
      </c>
      <c r="OZL96" s="592" t="s">
        <v>623</v>
      </c>
      <c r="OZM96" s="592" t="s">
        <v>623</v>
      </c>
      <c r="OZN96" s="592" t="s">
        <v>623</v>
      </c>
      <c r="OZO96" s="592" t="s">
        <v>623</v>
      </c>
      <c r="OZP96" s="592" t="s">
        <v>623</v>
      </c>
      <c r="OZQ96" s="592" t="s">
        <v>623</v>
      </c>
      <c r="OZR96" s="592" t="s">
        <v>623</v>
      </c>
      <c r="OZS96" s="592" t="s">
        <v>623</v>
      </c>
      <c r="OZT96" s="592" t="s">
        <v>623</v>
      </c>
      <c r="OZU96" s="592" t="s">
        <v>623</v>
      </c>
      <c r="OZV96" s="592" t="s">
        <v>623</v>
      </c>
      <c r="OZW96" s="592" t="s">
        <v>623</v>
      </c>
      <c r="OZX96" s="592" t="s">
        <v>623</v>
      </c>
      <c r="OZY96" s="592" t="s">
        <v>623</v>
      </c>
      <c r="OZZ96" s="592" t="s">
        <v>623</v>
      </c>
      <c r="PAA96" s="592" t="s">
        <v>623</v>
      </c>
      <c r="PAB96" s="592" t="s">
        <v>623</v>
      </c>
      <c r="PAC96" s="592" t="s">
        <v>623</v>
      </c>
      <c r="PAD96" s="592" t="s">
        <v>623</v>
      </c>
      <c r="PAE96" s="592" t="s">
        <v>623</v>
      </c>
      <c r="PAF96" s="592" t="s">
        <v>623</v>
      </c>
      <c r="PAG96" s="592" t="s">
        <v>623</v>
      </c>
      <c r="PAH96" s="592" t="s">
        <v>623</v>
      </c>
      <c r="PAI96" s="592" t="s">
        <v>623</v>
      </c>
      <c r="PAJ96" s="592" t="s">
        <v>623</v>
      </c>
      <c r="PAK96" s="592" t="s">
        <v>623</v>
      </c>
      <c r="PAL96" s="592" t="s">
        <v>623</v>
      </c>
      <c r="PAM96" s="592" t="s">
        <v>623</v>
      </c>
      <c r="PAN96" s="592" t="s">
        <v>623</v>
      </c>
      <c r="PAO96" s="592" t="s">
        <v>623</v>
      </c>
      <c r="PAP96" s="592" t="s">
        <v>623</v>
      </c>
      <c r="PAQ96" s="592" t="s">
        <v>623</v>
      </c>
      <c r="PAR96" s="592" t="s">
        <v>623</v>
      </c>
      <c r="PAS96" s="592" t="s">
        <v>623</v>
      </c>
      <c r="PAT96" s="592" t="s">
        <v>623</v>
      </c>
      <c r="PAU96" s="592" t="s">
        <v>623</v>
      </c>
      <c r="PAV96" s="592" t="s">
        <v>623</v>
      </c>
      <c r="PAW96" s="592" t="s">
        <v>623</v>
      </c>
      <c r="PAX96" s="592" t="s">
        <v>623</v>
      </c>
      <c r="PAY96" s="592" t="s">
        <v>623</v>
      </c>
      <c r="PAZ96" s="592" t="s">
        <v>623</v>
      </c>
      <c r="PBA96" s="592" t="s">
        <v>623</v>
      </c>
      <c r="PBB96" s="592" t="s">
        <v>623</v>
      </c>
      <c r="PBC96" s="592" t="s">
        <v>623</v>
      </c>
      <c r="PBD96" s="592" t="s">
        <v>623</v>
      </c>
      <c r="PBE96" s="592" t="s">
        <v>623</v>
      </c>
      <c r="PBF96" s="592" t="s">
        <v>623</v>
      </c>
      <c r="PBG96" s="592" t="s">
        <v>623</v>
      </c>
      <c r="PBH96" s="592" t="s">
        <v>623</v>
      </c>
      <c r="PBI96" s="592" t="s">
        <v>623</v>
      </c>
      <c r="PBJ96" s="592" t="s">
        <v>623</v>
      </c>
      <c r="PBK96" s="592" t="s">
        <v>623</v>
      </c>
      <c r="PBL96" s="592" t="s">
        <v>623</v>
      </c>
      <c r="PBM96" s="592" t="s">
        <v>623</v>
      </c>
      <c r="PBN96" s="592" t="s">
        <v>623</v>
      </c>
      <c r="PBO96" s="592" t="s">
        <v>623</v>
      </c>
      <c r="PBP96" s="592" t="s">
        <v>623</v>
      </c>
      <c r="PBQ96" s="592" t="s">
        <v>623</v>
      </c>
      <c r="PBR96" s="592" t="s">
        <v>623</v>
      </c>
      <c r="PBS96" s="592" t="s">
        <v>623</v>
      </c>
      <c r="PBT96" s="592" t="s">
        <v>623</v>
      </c>
      <c r="PBU96" s="592" t="s">
        <v>623</v>
      </c>
      <c r="PBV96" s="592" t="s">
        <v>623</v>
      </c>
      <c r="PBW96" s="592" t="s">
        <v>623</v>
      </c>
      <c r="PBX96" s="592" t="s">
        <v>623</v>
      </c>
      <c r="PBY96" s="592" t="s">
        <v>623</v>
      </c>
      <c r="PBZ96" s="592" t="s">
        <v>623</v>
      </c>
      <c r="PCA96" s="592" t="s">
        <v>623</v>
      </c>
      <c r="PCB96" s="592" t="s">
        <v>623</v>
      </c>
      <c r="PCC96" s="592" t="s">
        <v>623</v>
      </c>
      <c r="PCD96" s="592" t="s">
        <v>623</v>
      </c>
      <c r="PCE96" s="592" t="s">
        <v>623</v>
      </c>
      <c r="PCF96" s="592" t="s">
        <v>623</v>
      </c>
      <c r="PCG96" s="592" t="s">
        <v>623</v>
      </c>
      <c r="PCH96" s="592" t="s">
        <v>623</v>
      </c>
      <c r="PCI96" s="592" t="s">
        <v>623</v>
      </c>
      <c r="PCJ96" s="592" t="s">
        <v>623</v>
      </c>
      <c r="PCK96" s="592" t="s">
        <v>623</v>
      </c>
      <c r="PCL96" s="592" t="s">
        <v>623</v>
      </c>
      <c r="PCM96" s="592" t="s">
        <v>623</v>
      </c>
      <c r="PCN96" s="592" t="s">
        <v>623</v>
      </c>
      <c r="PCO96" s="592" t="s">
        <v>623</v>
      </c>
      <c r="PCP96" s="592" t="s">
        <v>623</v>
      </c>
      <c r="PCQ96" s="592" t="s">
        <v>623</v>
      </c>
      <c r="PCR96" s="592" t="s">
        <v>623</v>
      </c>
      <c r="PCS96" s="592" t="s">
        <v>623</v>
      </c>
      <c r="PCT96" s="592" t="s">
        <v>623</v>
      </c>
      <c r="PCU96" s="592" t="s">
        <v>623</v>
      </c>
      <c r="PCV96" s="592" t="s">
        <v>623</v>
      </c>
      <c r="PCW96" s="592" t="s">
        <v>623</v>
      </c>
      <c r="PCX96" s="592" t="s">
        <v>623</v>
      </c>
      <c r="PCY96" s="592" t="s">
        <v>623</v>
      </c>
      <c r="PCZ96" s="592" t="s">
        <v>623</v>
      </c>
      <c r="PDA96" s="592" t="s">
        <v>623</v>
      </c>
      <c r="PDB96" s="592" t="s">
        <v>623</v>
      </c>
      <c r="PDC96" s="592" t="s">
        <v>623</v>
      </c>
      <c r="PDD96" s="592" t="s">
        <v>623</v>
      </c>
      <c r="PDE96" s="592" t="s">
        <v>623</v>
      </c>
      <c r="PDF96" s="592" t="s">
        <v>623</v>
      </c>
      <c r="PDG96" s="592" t="s">
        <v>623</v>
      </c>
      <c r="PDH96" s="592" t="s">
        <v>623</v>
      </c>
      <c r="PDI96" s="592" t="s">
        <v>623</v>
      </c>
      <c r="PDJ96" s="592" t="s">
        <v>623</v>
      </c>
      <c r="PDK96" s="592" t="s">
        <v>623</v>
      </c>
      <c r="PDL96" s="592" t="s">
        <v>623</v>
      </c>
      <c r="PDM96" s="592" t="s">
        <v>623</v>
      </c>
      <c r="PDN96" s="592" t="s">
        <v>623</v>
      </c>
      <c r="PDO96" s="592" t="s">
        <v>623</v>
      </c>
      <c r="PDP96" s="592" t="s">
        <v>623</v>
      </c>
      <c r="PDQ96" s="592" t="s">
        <v>623</v>
      </c>
      <c r="PDR96" s="592" t="s">
        <v>623</v>
      </c>
      <c r="PDS96" s="592" t="s">
        <v>623</v>
      </c>
      <c r="PDT96" s="592" t="s">
        <v>623</v>
      </c>
      <c r="PDU96" s="592" t="s">
        <v>623</v>
      </c>
      <c r="PDV96" s="592" t="s">
        <v>623</v>
      </c>
      <c r="PDW96" s="592" t="s">
        <v>623</v>
      </c>
      <c r="PDX96" s="592" t="s">
        <v>623</v>
      </c>
      <c r="PDY96" s="592" t="s">
        <v>623</v>
      </c>
      <c r="PDZ96" s="592" t="s">
        <v>623</v>
      </c>
      <c r="PEA96" s="592" t="s">
        <v>623</v>
      </c>
      <c r="PEB96" s="592" t="s">
        <v>623</v>
      </c>
      <c r="PEC96" s="592" t="s">
        <v>623</v>
      </c>
      <c r="PED96" s="592" t="s">
        <v>623</v>
      </c>
      <c r="PEE96" s="592" t="s">
        <v>623</v>
      </c>
      <c r="PEF96" s="592" t="s">
        <v>623</v>
      </c>
      <c r="PEG96" s="592" t="s">
        <v>623</v>
      </c>
      <c r="PEH96" s="592" t="s">
        <v>623</v>
      </c>
      <c r="PEI96" s="592" t="s">
        <v>623</v>
      </c>
      <c r="PEJ96" s="592" t="s">
        <v>623</v>
      </c>
      <c r="PEK96" s="592" t="s">
        <v>623</v>
      </c>
      <c r="PEL96" s="592" t="s">
        <v>623</v>
      </c>
      <c r="PEM96" s="592" t="s">
        <v>623</v>
      </c>
      <c r="PEN96" s="592" t="s">
        <v>623</v>
      </c>
      <c r="PEO96" s="592" t="s">
        <v>623</v>
      </c>
      <c r="PEP96" s="592" t="s">
        <v>623</v>
      </c>
      <c r="PEQ96" s="592" t="s">
        <v>623</v>
      </c>
      <c r="PER96" s="592" t="s">
        <v>623</v>
      </c>
      <c r="PES96" s="592" t="s">
        <v>623</v>
      </c>
      <c r="PET96" s="592" t="s">
        <v>623</v>
      </c>
      <c r="PEU96" s="592" t="s">
        <v>623</v>
      </c>
      <c r="PEV96" s="592" t="s">
        <v>623</v>
      </c>
      <c r="PEW96" s="592" t="s">
        <v>623</v>
      </c>
      <c r="PEX96" s="592" t="s">
        <v>623</v>
      </c>
      <c r="PEY96" s="592" t="s">
        <v>623</v>
      </c>
      <c r="PEZ96" s="592" t="s">
        <v>623</v>
      </c>
      <c r="PFA96" s="592" t="s">
        <v>623</v>
      </c>
      <c r="PFB96" s="592" t="s">
        <v>623</v>
      </c>
      <c r="PFC96" s="592" t="s">
        <v>623</v>
      </c>
      <c r="PFD96" s="592" t="s">
        <v>623</v>
      </c>
      <c r="PFE96" s="592" t="s">
        <v>623</v>
      </c>
      <c r="PFF96" s="592" t="s">
        <v>623</v>
      </c>
      <c r="PFG96" s="592" t="s">
        <v>623</v>
      </c>
      <c r="PFH96" s="592" t="s">
        <v>623</v>
      </c>
      <c r="PFI96" s="592" t="s">
        <v>623</v>
      </c>
      <c r="PFJ96" s="592" t="s">
        <v>623</v>
      </c>
      <c r="PFK96" s="592" t="s">
        <v>623</v>
      </c>
      <c r="PFL96" s="592" t="s">
        <v>623</v>
      </c>
      <c r="PFM96" s="592" t="s">
        <v>623</v>
      </c>
      <c r="PFN96" s="592" t="s">
        <v>623</v>
      </c>
      <c r="PFO96" s="592" t="s">
        <v>623</v>
      </c>
      <c r="PFP96" s="592" t="s">
        <v>623</v>
      </c>
      <c r="PFQ96" s="592" t="s">
        <v>623</v>
      </c>
      <c r="PFR96" s="592" t="s">
        <v>623</v>
      </c>
      <c r="PFS96" s="592" t="s">
        <v>623</v>
      </c>
      <c r="PFT96" s="592" t="s">
        <v>623</v>
      </c>
      <c r="PFU96" s="592" t="s">
        <v>623</v>
      </c>
      <c r="PFV96" s="592" t="s">
        <v>623</v>
      </c>
      <c r="PFW96" s="592" t="s">
        <v>623</v>
      </c>
      <c r="PFX96" s="592" t="s">
        <v>623</v>
      </c>
      <c r="PFY96" s="592" t="s">
        <v>623</v>
      </c>
      <c r="PFZ96" s="592" t="s">
        <v>623</v>
      </c>
      <c r="PGA96" s="592" t="s">
        <v>623</v>
      </c>
      <c r="PGB96" s="592" t="s">
        <v>623</v>
      </c>
      <c r="PGC96" s="592" t="s">
        <v>623</v>
      </c>
      <c r="PGD96" s="592" t="s">
        <v>623</v>
      </c>
      <c r="PGE96" s="592" t="s">
        <v>623</v>
      </c>
      <c r="PGF96" s="592" t="s">
        <v>623</v>
      </c>
      <c r="PGG96" s="592" t="s">
        <v>623</v>
      </c>
      <c r="PGH96" s="592" t="s">
        <v>623</v>
      </c>
      <c r="PGI96" s="592" t="s">
        <v>623</v>
      </c>
      <c r="PGJ96" s="592" t="s">
        <v>623</v>
      </c>
      <c r="PGK96" s="592" t="s">
        <v>623</v>
      </c>
      <c r="PGL96" s="592" t="s">
        <v>623</v>
      </c>
      <c r="PGM96" s="592" t="s">
        <v>623</v>
      </c>
      <c r="PGN96" s="592" t="s">
        <v>623</v>
      </c>
      <c r="PGO96" s="592" t="s">
        <v>623</v>
      </c>
      <c r="PGP96" s="592" t="s">
        <v>623</v>
      </c>
      <c r="PGQ96" s="592" t="s">
        <v>623</v>
      </c>
      <c r="PGR96" s="592" t="s">
        <v>623</v>
      </c>
      <c r="PGS96" s="592" t="s">
        <v>623</v>
      </c>
      <c r="PGT96" s="592" t="s">
        <v>623</v>
      </c>
      <c r="PGU96" s="592" t="s">
        <v>623</v>
      </c>
      <c r="PGV96" s="592" t="s">
        <v>623</v>
      </c>
      <c r="PGW96" s="592" t="s">
        <v>623</v>
      </c>
      <c r="PGX96" s="592" t="s">
        <v>623</v>
      </c>
      <c r="PGY96" s="592" t="s">
        <v>623</v>
      </c>
      <c r="PGZ96" s="592" t="s">
        <v>623</v>
      </c>
      <c r="PHA96" s="592" t="s">
        <v>623</v>
      </c>
      <c r="PHB96" s="592" t="s">
        <v>623</v>
      </c>
      <c r="PHC96" s="592" t="s">
        <v>623</v>
      </c>
      <c r="PHD96" s="592" t="s">
        <v>623</v>
      </c>
      <c r="PHE96" s="592" t="s">
        <v>623</v>
      </c>
      <c r="PHF96" s="592" t="s">
        <v>623</v>
      </c>
      <c r="PHG96" s="592" t="s">
        <v>623</v>
      </c>
      <c r="PHH96" s="592" t="s">
        <v>623</v>
      </c>
      <c r="PHI96" s="592" t="s">
        <v>623</v>
      </c>
      <c r="PHJ96" s="592" t="s">
        <v>623</v>
      </c>
      <c r="PHK96" s="592" t="s">
        <v>623</v>
      </c>
      <c r="PHL96" s="592" t="s">
        <v>623</v>
      </c>
      <c r="PHM96" s="592" t="s">
        <v>623</v>
      </c>
      <c r="PHN96" s="592" t="s">
        <v>623</v>
      </c>
      <c r="PHO96" s="592" t="s">
        <v>623</v>
      </c>
      <c r="PHP96" s="592" t="s">
        <v>623</v>
      </c>
      <c r="PHQ96" s="592" t="s">
        <v>623</v>
      </c>
      <c r="PHR96" s="592" t="s">
        <v>623</v>
      </c>
      <c r="PHS96" s="592" t="s">
        <v>623</v>
      </c>
      <c r="PHT96" s="592" t="s">
        <v>623</v>
      </c>
      <c r="PHU96" s="592" t="s">
        <v>623</v>
      </c>
      <c r="PHV96" s="592" t="s">
        <v>623</v>
      </c>
      <c r="PHW96" s="592" t="s">
        <v>623</v>
      </c>
      <c r="PHX96" s="592" t="s">
        <v>623</v>
      </c>
      <c r="PHY96" s="592" t="s">
        <v>623</v>
      </c>
      <c r="PHZ96" s="592" t="s">
        <v>623</v>
      </c>
      <c r="PIA96" s="592" t="s">
        <v>623</v>
      </c>
      <c r="PIB96" s="592" t="s">
        <v>623</v>
      </c>
      <c r="PIC96" s="592" t="s">
        <v>623</v>
      </c>
      <c r="PID96" s="592" t="s">
        <v>623</v>
      </c>
      <c r="PIE96" s="592" t="s">
        <v>623</v>
      </c>
      <c r="PIF96" s="592" t="s">
        <v>623</v>
      </c>
      <c r="PIG96" s="592" t="s">
        <v>623</v>
      </c>
      <c r="PIH96" s="592" t="s">
        <v>623</v>
      </c>
      <c r="PII96" s="592" t="s">
        <v>623</v>
      </c>
      <c r="PIJ96" s="592" t="s">
        <v>623</v>
      </c>
      <c r="PIK96" s="592" t="s">
        <v>623</v>
      </c>
      <c r="PIL96" s="592" t="s">
        <v>623</v>
      </c>
      <c r="PIM96" s="592" t="s">
        <v>623</v>
      </c>
      <c r="PIN96" s="592" t="s">
        <v>623</v>
      </c>
      <c r="PIO96" s="592" t="s">
        <v>623</v>
      </c>
      <c r="PIP96" s="592" t="s">
        <v>623</v>
      </c>
      <c r="PIQ96" s="592" t="s">
        <v>623</v>
      </c>
      <c r="PIR96" s="592" t="s">
        <v>623</v>
      </c>
      <c r="PIS96" s="592" t="s">
        <v>623</v>
      </c>
      <c r="PIT96" s="592" t="s">
        <v>623</v>
      </c>
      <c r="PIU96" s="592" t="s">
        <v>623</v>
      </c>
      <c r="PIV96" s="592" t="s">
        <v>623</v>
      </c>
      <c r="PIW96" s="592" t="s">
        <v>623</v>
      </c>
      <c r="PIX96" s="592" t="s">
        <v>623</v>
      </c>
      <c r="PIY96" s="592" t="s">
        <v>623</v>
      </c>
      <c r="PIZ96" s="592" t="s">
        <v>623</v>
      </c>
      <c r="PJA96" s="592" t="s">
        <v>623</v>
      </c>
      <c r="PJB96" s="592" t="s">
        <v>623</v>
      </c>
      <c r="PJC96" s="592" t="s">
        <v>623</v>
      </c>
      <c r="PJD96" s="592" t="s">
        <v>623</v>
      </c>
      <c r="PJE96" s="592" t="s">
        <v>623</v>
      </c>
      <c r="PJF96" s="592" t="s">
        <v>623</v>
      </c>
      <c r="PJG96" s="592" t="s">
        <v>623</v>
      </c>
      <c r="PJH96" s="592" t="s">
        <v>623</v>
      </c>
      <c r="PJI96" s="592" t="s">
        <v>623</v>
      </c>
      <c r="PJJ96" s="592" t="s">
        <v>623</v>
      </c>
      <c r="PJK96" s="592" t="s">
        <v>623</v>
      </c>
      <c r="PJL96" s="592" t="s">
        <v>623</v>
      </c>
      <c r="PJM96" s="592" t="s">
        <v>623</v>
      </c>
      <c r="PJN96" s="592" t="s">
        <v>623</v>
      </c>
      <c r="PJO96" s="592" t="s">
        <v>623</v>
      </c>
      <c r="PJP96" s="592" t="s">
        <v>623</v>
      </c>
      <c r="PJQ96" s="592" t="s">
        <v>623</v>
      </c>
      <c r="PJR96" s="592" t="s">
        <v>623</v>
      </c>
      <c r="PJS96" s="592" t="s">
        <v>623</v>
      </c>
      <c r="PJT96" s="592" t="s">
        <v>623</v>
      </c>
      <c r="PJU96" s="592" t="s">
        <v>623</v>
      </c>
      <c r="PJV96" s="592" t="s">
        <v>623</v>
      </c>
      <c r="PJW96" s="592" t="s">
        <v>623</v>
      </c>
      <c r="PJX96" s="592" t="s">
        <v>623</v>
      </c>
      <c r="PJY96" s="592" t="s">
        <v>623</v>
      </c>
      <c r="PJZ96" s="592" t="s">
        <v>623</v>
      </c>
      <c r="PKA96" s="592" t="s">
        <v>623</v>
      </c>
      <c r="PKB96" s="592" t="s">
        <v>623</v>
      </c>
      <c r="PKC96" s="592" t="s">
        <v>623</v>
      </c>
      <c r="PKD96" s="592" t="s">
        <v>623</v>
      </c>
      <c r="PKE96" s="592" t="s">
        <v>623</v>
      </c>
      <c r="PKF96" s="592" t="s">
        <v>623</v>
      </c>
      <c r="PKG96" s="592" t="s">
        <v>623</v>
      </c>
      <c r="PKH96" s="592" t="s">
        <v>623</v>
      </c>
      <c r="PKI96" s="592" t="s">
        <v>623</v>
      </c>
      <c r="PKJ96" s="592" t="s">
        <v>623</v>
      </c>
      <c r="PKK96" s="592" t="s">
        <v>623</v>
      </c>
      <c r="PKL96" s="592" t="s">
        <v>623</v>
      </c>
      <c r="PKM96" s="592" t="s">
        <v>623</v>
      </c>
      <c r="PKN96" s="592" t="s">
        <v>623</v>
      </c>
      <c r="PKO96" s="592" t="s">
        <v>623</v>
      </c>
      <c r="PKP96" s="592" t="s">
        <v>623</v>
      </c>
      <c r="PKQ96" s="592" t="s">
        <v>623</v>
      </c>
      <c r="PKR96" s="592" t="s">
        <v>623</v>
      </c>
      <c r="PKS96" s="592" t="s">
        <v>623</v>
      </c>
      <c r="PKT96" s="592" t="s">
        <v>623</v>
      </c>
      <c r="PKU96" s="592" t="s">
        <v>623</v>
      </c>
      <c r="PKV96" s="592" t="s">
        <v>623</v>
      </c>
      <c r="PKW96" s="592" t="s">
        <v>623</v>
      </c>
      <c r="PKX96" s="592" t="s">
        <v>623</v>
      </c>
      <c r="PKY96" s="592" t="s">
        <v>623</v>
      </c>
      <c r="PKZ96" s="592" t="s">
        <v>623</v>
      </c>
      <c r="PLA96" s="592" t="s">
        <v>623</v>
      </c>
      <c r="PLB96" s="592" t="s">
        <v>623</v>
      </c>
      <c r="PLC96" s="592" t="s">
        <v>623</v>
      </c>
      <c r="PLD96" s="592" t="s">
        <v>623</v>
      </c>
      <c r="PLE96" s="592" t="s">
        <v>623</v>
      </c>
      <c r="PLF96" s="592" t="s">
        <v>623</v>
      </c>
      <c r="PLG96" s="592" t="s">
        <v>623</v>
      </c>
      <c r="PLH96" s="592" t="s">
        <v>623</v>
      </c>
      <c r="PLI96" s="592" t="s">
        <v>623</v>
      </c>
      <c r="PLJ96" s="592" t="s">
        <v>623</v>
      </c>
      <c r="PLK96" s="592" t="s">
        <v>623</v>
      </c>
      <c r="PLL96" s="592" t="s">
        <v>623</v>
      </c>
      <c r="PLM96" s="592" t="s">
        <v>623</v>
      </c>
      <c r="PLN96" s="592" t="s">
        <v>623</v>
      </c>
      <c r="PLO96" s="592" t="s">
        <v>623</v>
      </c>
      <c r="PLP96" s="592" t="s">
        <v>623</v>
      </c>
      <c r="PLQ96" s="592" t="s">
        <v>623</v>
      </c>
      <c r="PLR96" s="592" t="s">
        <v>623</v>
      </c>
      <c r="PLS96" s="592" t="s">
        <v>623</v>
      </c>
      <c r="PLT96" s="592" t="s">
        <v>623</v>
      </c>
      <c r="PLU96" s="592" t="s">
        <v>623</v>
      </c>
      <c r="PLV96" s="592" t="s">
        <v>623</v>
      </c>
      <c r="PLW96" s="592" t="s">
        <v>623</v>
      </c>
      <c r="PLX96" s="592" t="s">
        <v>623</v>
      </c>
      <c r="PLY96" s="592" t="s">
        <v>623</v>
      </c>
      <c r="PLZ96" s="592" t="s">
        <v>623</v>
      </c>
      <c r="PMA96" s="592" t="s">
        <v>623</v>
      </c>
      <c r="PMB96" s="592" t="s">
        <v>623</v>
      </c>
      <c r="PMC96" s="592" t="s">
        <v>623</v>
      </c>
      <c r="PMD96" s="592" t="s">
        <v>623</v>
      </c>
      <c r="PME96" s="592" t="s">
        <v>623</v>
      </c>
      <c r="PMF96" s="592" t="s">
        <v>623</v>
      </c>
      <c r="PMG96" s="592" t="s">
        <v>623</v>
      </c>
      <c r="PMH96" s="592" t="s">
        <v>623</v>
      </c>
      <c r="PMI96" s="592" t="s">
        <v>623</v>
      </c>
      <c r="PMJ96" s="592" t="s">
        <v>623</v>
      </c>
      <c r="PMK96" s="592" t="s">
        <v>623</v>
      </c>
      <c r="PML96" s="592" t="s">
        <v>623</v>
      </c>
      <c r="PMM96" s="592" t="s">
        <v>623</v>
      </c>
      <c r="PMN96" s="592" t="s">
        <v>623</v>
      </c>
      <c r="PMO96" s="592" t="s">
        <v>623</v>
      </c>
      <c r="PMP96" s="592" t="s">
        <v>623</v>
      </c>
      <c r="PMQ96" s="592" t="s">
        <v>623</v>
      </c>
      <c r="PMR96" s="592" t="s">
        <v>623</v>
      </c>
      <c r="PMS96" s="592" t="s">
        <v>623</v>
      </c>
      <c r="PMT96" s="592" t="s">
        <v>623</v>
      </c>
      <c r="PMU96" s="592" t="s">
        <v>623</v>
      </c>
      <c r="PMV96" s="592" t="s">
        <v>623</v>
      </c>
      <c r="PMW96" s="592" t="s">
        <v>623</v>
      </c>
      <c r="PMX96" s="592" t="s">
        <v>623</v>
      </c>
      <c r="PMY96" s="592" t="s">
        <v>623</v>
      </c>
      <c r="PMZ96" s="592" t="s">
        <v>623</v>
      </c>
      <c r="PNA96" s="592" t="s">
        <v>623</v>
      </c>
      <c r="PNB96" s="592" t="s">
        <v>623</v>
      </c>
      <c r="PNC96" s="592" t="s">
        <v>623</v>
      </c>
      <c r="PND96" s="592" t="s">
        <v>623</v>
      </c>
      <c r="PNE96" s="592" t="s">
        <v>623</v>
      </c>
      <c r="PNF96" s="592" t="s">
        <v>623</v>
      </c>
      <c r="PNG96" s="592" t="s">
        <v>623</v>
      </c>
      <c r="PNH96" s="592" t="s">
        <v>623</v>
      </c>
      <c r="PNI96" s="592" t="s">
        <v>623</v>
      </c>
      <c r="PNJ96" s="592" t="s">
        <v>623</v>
      </c>
      <c r="PNK96" s="592" t="s">
        <v>623</v>
      </c>
      <c r="PNL96" s="592" t="s">
        <v>623</v>
      </c>
      <c r="PNM96" s="592" t="s">
        <v>623</v>
      </c>
      <c r="PNN96" s="592" t="s">
        <v>623</v>
      </c>
      <c r="PNO96" s="592" t="s">
        <v>623</v>
      </c>
      <c r="PNP96" s="592" t="s">
        <v>623</v>
      </c>
      <c r="PNQ96" s="592" t="s">
        <v>623</v>
      </c>
      <c r="PNR96" s="592" t="s">
        <v>623</v>
      </c>
      <c r="PNS96" s="592" t="s">
        <v>623</v>
      </c>
      <c r="PNT96" s="592" t="s">
        <v>623</v>
      </c>
      <c r="PNU96" s="592" t="s">
        <v>623</v>
      </c>
      <c r="PNV96" s="592" t="s">
        <v>623</v>
      </c>
      <c r="PNW96" s="592" t="s">
        <v>623</v>
      </c>
      <c r="PNX96" s="592" t="s">
        <v>623</v>
      </c>
      <c r="PNY96" s="592" t="s">
        <v>623</v>
      </c>
      <c r="PNZ96" s="592" t="s">
        <v>623</v>
      </c>
      <c r="POA96" s="592" t="s">
        <v>623</v>
      </c>
      <c r="POB96" s="592" t="s">
        <v>623</v>
      </c>
      <c r="POC96" s="592" t="s">
        <v>623</v>
      </c>
      <c r="POD96" s="592" t="s">
        <v>623</v>
      </c>
      <c r="POE96" s="592" t="s">
        <v>623</v>
      </c>
      <c r="POF96" s="592" t="s">
        <v>623</v>
      </c>
      <c r="POG96" s="592" t="s">
        <v>623</v>
      </c>
      <c r="POH96" s="592" t="s">
        <v>623</v>
      </c>
      <c r="POI96" s="592" t="s">
        <v>623</v>
      </c>
      <c r="POJ96" s="592" t="s">
        <v>623</v>
      </c>
      <c r="POK96" s="592" t="s">
        <v>623</v>
      </c>
      <c r="POL96" s="592" t="s">
        <v>623</v>
      </c>
      <c r="POM96" s="592" t="s">
        <v>623</v>
      </c>
      <c r="PON96" s="592" t="s">
        <v>623</v>
      </c>
      <c r="POO96" s="592" t="s">
        <v>623</v>
      </c>
      <c r="POP96" s="592" t="s">
        <v>623</v>
      </c>
      <c r="POQ96" s="592" t="s">
        <v>623</v>
      </c>
      <c r="POR96" s="592" t="s">
        <v>623</v>
      </c>
      <c r="POS96" s="592" t="s">
        <v>623</v>
      </c>
      <c r="POT96" s="592" t="s">
        <v>623</v>
      </c>
      <c r="POU96" s="592" t="s">
        <v>623</v>
      </c>
      <c r="POV96" s="592" t="s">
        <v>623</v>
      </c>
      <c r="POW96" s="592" t="s">
        <v>623</v>
      </c>
      <c r="POX96" s="592" t="s">
        <v>623</v>
      </c>
      <c r="POY96" s="592" t="s">
        <v>623</v>
      </c>
      <c r="POZ96" s="592" t="s">
        <v>623</v>
      </c>
      <c r="PPA96" s="592" t="s">
        <v>623</v>
      </c>
      <c r="PPB96" s="592" t="s">
        <v>623</v>
      </c>
      <c r="PPC96" s="592" t="s">
        <v>623</v>
      </c>
      <c r="PPD96" s="592" t="s">
        <v>623</v>
      </c>
      <c r="PPE96" s="592" t="s">
        <v>623</v>
      </c>
      <c r="PPF96" s="592" t="s">
        <v>623</v>
      </c>
      <c r="PPG96" s="592" t="s">
        <v>623</v>
      </c>
      <c r="PPH96" s="592" t="s">
        <v>623</v>
      </c>
      <c r="PPI96" s="592" t="s">
        <v>623</v>
      </c>
      <c r="PPJ96" s="592" t="s">
        <v>623</v>
      </c>
      <c r="PPK96" s="592" t="s">
        <v>623</v>
      </c>
      <c r="PPL96" s="592" t="s">
        <v>623</v>
      </c>
      <c r="PPM96" s="592" t="s">
        <v>623</v>
      </c>
      <c r="PPN96" s="592" t="s">
        <v>623</v>
      </c>
      <c r="PPO96" s="592" t="s">
        <v>623</v>
      </c>
      <c r="PPP96" s="592" t="s">
        <v>623</v>
      </c>
      <c r="PPQ96" s="592" t="s">
        <v>623</v>
      </c>
      <c r="PPR96" s="592" t="s">
        <v>623</v>
      </c>
      <c r="PPS96" s="592" t="s">
        <v>623</v>
      </c>
      <c r="PPT96" s="592" t="s">
        <v>623</v>
      </c>
      <c r="PPU96" s="592" t="s">
        <v>623</v>
      </c>
      <c r="PPV96" s="592" t="s">
        <v>623</v>
      </c>
      <c r="PPW96" s="592" t="s">
        <v>623</v>
      </c>
      <c r="PPX96" s="592" t="s">
        <v>623</v>
      </c>
      <c r="PPY96" s="592" t="s">
        <v>623</v>
      </c>
      <c r="PPZ96" s="592" t="s">
        <v>623</v>
      </c>
      <c r="PQA96" s="592" t="s">
        <v>623</v>
      </c>
      <c r="PQB96" s="592" t="s">
        <v>623</v>
      </c>
      <c r="PQC96" s="592" t="s">
        <v>623</v>
      </c>
      <c r="PQD96" s="592" t="s">
        <v>623</v>
      </c>
      <c r="PQE96" s="592" t="s">
        <v>623</v>
      </c>
      <c r="PQF96" s="592" t="s">
        <v>623</v>
      </c>
      <c r="PQG96" s="592" t="s">
        <v>623</v>
      </c>
      <c r="PQH96" s="592" t="s">
        <v>623</v>
      </c>
      <c r="PQI96" s="592" t="s">
        <v>623</v>
      </c>
      <c r="PQJ96" s="592" t="s">
        <v>623</v>
      </c>
      <c r="PQK96" s="592" t="s">
        <v>623</v>
      </c>
      <c r="PQL96" s="592" t="s">
        <v>623</v>
      </c>
      <c r="PQM96" s="592" t="s">
        <v>623</v>
      </c>
      <c r="PQN96" s="592" t="s">
        <v>623</v>
      </c>
      <c r="PQO96" s="592" t="s">
        <v>623</v>
      </c>
      <c r="PQP96" s="592" t="s">
        <v>623</v>
      </c>
      <c r="PQQ96" s="592" t="s">
        <v>623</v>
      </c>
      <c r="PQR96" s="592" t="s">
        <v>623</v>
      </c>
      <c r="PQS96" s="592" t="s">
        <v>623</v>
      </c>
      <c r="PQT96" s="592" t="s">
        <v>623</v>
      </c>
      <c r="PQU96" s="592" t="s">
        <v>623</v>
      </c>
      <c r="PQV96" s="592" t="s">
        <v>623</v>
      </c>
      <c r="PQW96" s="592" t="s">
        <v>623</v>
      </c>
      <c r="PQX96" s="592" t="s">
        <v>623</v>
      </c>
      <c r="PQY96" s="592" t="s">
        <v>623</v>
      </c>
      <c r="PQZ96" s="592" t="s">
        <v>623</v>
      </c>
      <c r="PRA96" s="592" t="s">
        <v>623</v>
      </c>
      <c r="PRB96" s="592" t="s">
        <v>623</v>
      </c>
      <c r="PRC96" s="592" t="s">
        <v>623</v>
      </c>
      <c r="PRD96" s="592" t="s">
        <v>623</v>
      </c>
      <c r="PRE96" s="592" t="s">
        <v>623</v>
      </c>
      <c r="PRF96" s="592" t="s">
        <v>623</v>
      </c>
      <c r="PRG96" s="592" t="s">
        <v>623</v>
      </c>
      <c r="PRH96" s="592" t="s">
        <v>623</v>
      </c>
      <c r="PRI96" s="592" t="s">
        <v>623</v>
      </c>
      <c r="PRJ96" s="592" t="s">
        <v>623</v>
      </c>
      <c r="PRK96" s="592" t="s">
        <v>623</v>
      </c>
      <c r="PRL96" s="592" t="s">
        <v>623</v>
      </c>
      <c r="PRM96" s="592" t="s">
        <v>623</v>
      </c>
      <c r="PRN96" s="592" t="s">
        <v>623</v>
      </c>
      <c r="PRO96" s="592" t="s">
        <v>623</v>
      </c>
      <c r="PRP96" s="592" t="s">
        <v>623</v>
      </c>
      <c r="PRQ96" s="592" t="s">
        <v>623</v>
      </c>
      <c r="PRR96" s="592" t="s">
        <v>623</v>
      </c>
      <c r="PRS96" s="592" t="s">
        <v>623</v>
      </c>
      <c r="PRT96" s="592" t="s">
        <v>623</v>
      </c>
      <c r="PRU96" s="592" t="s">
        <v>623</v>
      </c>
      <c r="PRV96" s="592" t="s">
        <v>623</v>
      </c>
      <c r="PRW96" s="592" t="s">
        <v>623</v>
      </c>
      <c r="PRX96" s="592" t="s">
        <v>623</v>
      </c>
      <c r="PRY96" s="592" t="s">
        <v>623</v>
      </c>
      <c r="PRZ96" s="592" t="s">
        <v>623</v>
      </c>
      <c r="PSA96" s="592" t="s">
        <v>623</v>
      </c>
      <c r="PSB96" s="592" t="s">
        <v>623</v>
      </c>
      <c r="PSC96" s="592" t="s">
        <v>623</v>
      </c>
      <c r="PSD96" s="592" t="s">
        <v>623</v>
      </c>
      <c r="PSE96" s="592" t="s">
        <v>623</v>
      </c>
      <c r="PSF96" s="592" t="s">
        <v>623</v>
      </c>
      <c r="PSG96" s="592" t="s">
        <v>623</v>
      </c>
      <c r="PSH96" s="592" t="s">
        <v>623</v>
      </c>
      <c r="PSI96" s="592" t="s">
        <v>623</v>
      </c>
      <c r="PSJ96" s="592" t="s">
        <v>623</v>
      </c>
      <c r="PSK96" s="592" t="s">
        <v>623</v>
      </c>
      <c r="PSL96" s="592" t="s">
        <v>623</v>
      </c>
      <c r="PSM96" s="592" t="s">
        <v>623</v>
      </c>
      <c r="PSN96" s="592" t="s">
        <v>623</v>
      </c>
      <c r="PSO96" s="592" t="s">
        <v>623</v>
      </c>
      <c r="PSP96" s="592" t="s">
        <v>623</v>
      </c>
      <c r="PSQ96" s="592" t="s">
        <v>623</v>
      </c>
      <c r="PSR96" s="592" t="s">
        <v>623</v>
      </c>
      <c r="PSS96" s="592" t="s">
        <v>623</v>
      </c>
      <c r="PST96" s="592" t="s">
        <v>623</v>
      </c>
      <c r="PSU96" s="592" t="s">
        <v>623</v>
      </c>
      <c r="PSV96" s="592" t="s">
        <v>623</v>
      </c>
      <c r="PSW96" s="592" t="s">
        <v>623</v>
      </c>
      <c r="PSX96" s="592" t="s">
        <v>623</v>
      </c>
      <c r="PSY96" s="592" t="s">
        <v>623</v>
      </c>
      <c r="PSZ96" s="592" t="s">
        <v>623</v>
      </c>
      <c r="PTA96" s="592" t="s">
        <v>623</v>
      </c>
      <c r="PTB96" s="592" t="s">
        <v>623</v>
      </c>
      <c r="PTC96" s="592" t="s">
        <v>623</v>
      </c>
      <c r="PTD96" s="592" t="s">
        <v>623</v>
      </c>
      <c r="PTE96" s="592" t="s">
        <v>623</v>
      </c>
      <c r="PTF96" s="592" t="s">
        <v>623</v>
      </c>
      <c r="PTG96" s="592" t="s">
        <v>623</v>
      </c>
      <c r="PTH96" s="592" t="s">
        <v>623</v>
      </c>
      <c r="PTI96" s="592" t="s">
        <v>623</v>
      </c>
      <c r="PTJ96" s="592" t="s">
        <v>623</v>
      </c>
      <c r="PTK96" s="592" t="s">
        <v>623</v>
      </c>
      <c r="PTL96" s="592" t="s">
        <v>623</v>
      </c>
      <c r="PTM96" s="592" t="s">
        <v>623</v>
      </c>
      <c r="PTN96" s="592" t="s">
        <v>623</v>
      </c>
      <c r="PTO96" s="592" t="s">
        <v>623</v>
      </c>
      <c r="PTP96" s="592" t="s">
        <v>623</v>
      </c>
      <c r="PTQ96" s="592" t="s">
        <v>623</v>
      </c>
      <c r="PTR96" s="592" t="s">
        <v>623</v>
      </c>
      <c r="PTS96" s="592" t="s">
        <v>623</v>
      </c>
      <c r="PTT96" s="592" t="s">
        <v>623</v>
      </c>
      <c r="PTU96" s="592" t="s">
        <v>623</v>
      </c>
      <c r="PTV96" s="592" t="s">
        <v>623</v>
      </c>
      <c r="PTW96" s="592" t="s">
        <v>623</v>
      </c>
      <c r="PTX96" s="592" t="s">
        <v>623</v>
      </c>
      <c r="PTY96" s="592" t="s">
        <v>623</v>
      </c>
      <c r="PTZ96" s="592" t="s">
        <v>623</v>
      </c>
      <c r="PUA96" s="592" t="s">
        <v>623</v>
      </c>
      <c r="PUB96" s="592" t="s">
        <v>623</v>
      </c>
      <c r="PUC96" s="592" t="s">
        <v>623</v>
      </c>
      <c r="PUD96" s="592" t="s">
        <v>623</v>
      </c>
      <c r="PUE96" s="592" t="s">
        <v>623</v>
      </c>
      <c r="PUF96" s="592" t="s">
        <v>623</v>
      </c>
      <c r="PUG96" s="592" t="s">
        <v>623</v>
      </c>
      <c r="PUH96" s="592" t="s">
        <v>623</v>
      </c>
      <c r="PUI96" s="592" t="s">
        <v>623</v>
      </c>
      <c r="PUJ96" s="592" t="s">
        <v>623</v>
      </c>
      <c r="PUK96" s="592" t="s">
        <v>623</v>
      </c>
      <c r="PUL96" s="592" t="s">
        <v>623</v>
      </c>
      <c r="PUM96" s="592" t="s">
        <v>623</v>
      </c>
      <c r="PUN96" s="592" t="s">
        <v>623</v>
      </c>
      <c r="PUO96" s="592" t="s">
        <v>623</v>
      </c>
      <c r="PUP96" s="592" t="s">
        <v>623</v>
      </c>
      <c r="PUQ96" s="592" t="s">
        <v>623</v>
      </c>
      <c r="PUR96" s="592" t="s">
        <v>623</v>
      </c>
      <c r="PUS96" s="592" t="s">
        <v>623</v>
      </c>
      <c r="PUT96" s="592" t="s">
        <v>623</v>
      </c>
      <c r="PUU96" s="592" t="s">
        <v>623</v>
      </c>
      <c r="PUV96" s="592" t="s">
        <v>623</v>
      </c>
      <c r="PUW96" s="592" t="s">
        <v>623</v>
      </c>
      <c r="PUX96" s="592" t="s">
        <v>623</v>
      </c>
      <c r="PUY96" s="592" t="s">
        <v>623</v>
      </c>
      <c r="PUZ96" s="592" t="s">
        <v>623</v>
      </c>
      <c r="PVA96" s="592" t="s">
        <v>623</v>
      </c>
      <c r="PVB96" s="592" t="s">
        <v>623</v>
      </c>
      <c r="PVC96" s="592" t="s">
        <v>623</v>
      </c>
      <c r="PVD96" s="592" t="s">
        <v>623</v>
      </c>
      <c r="PVE96" s="592" t="s">
        <v>623</v>
      </c>
      <c r="PVF96" s="592" t="s">
        <v>623</v>
      </c>
      <c r="PVG96" s="592" t="s">
        <v>623</v>
      </c>
      <c r="PVH96" s="592" t="s">
        <v>623</v>
      </c>
      <c r="PVI96" s="592" t="s">
        <v>623</v>
      </c>
      <c r="PVJ96" s="592" t="s">
        <v>623</v>
      </c>
      <c r="PVK96" s="592" t="s">
        <v>623</v>
      </c>
      <c r="PVL96" s="592" t="s">
        <v>623</v>
      </c>
      <c r="PVM96" s="592" t="s">
        <v>623</v>
      </c>
      <c r="PVN96" s="592" t="s">
        <v>623</v>
      </c>
      <c r="PVO96" s="592" t="s">
        <v>623</v>
      </c>
      <c r="PVP96" s="592" t="s">
        <v>623</v>
      </c>
      <c r="PVQ96" s="592" t="s">
        <v>623</v>
      </c>
      <c r="PVR96" s="592" t="s">
        <v>623</v>
      </c>
      <c r="PVS96" s="592" t="s">
        <v>623</v>
      </c>
      <c r="PVT96" s="592" t="s">
        <v>623</v>
      </c>
      <c r="PVU96" s="592" t="s">
        <v>623</v>
      </c>
      <c r="PVV96" s="592" t="s">
        <v>623</v>
      </c>
      <c r="PVW96" s="592" t="s">
        <v>623</v>
      </c>
      <c r="PVX96" s="592" t="s">
        <v>623</v>
      </c>
      <c r="PVY96" s="592" t="s">
        <v>623</v>
      </c>
      <c r="PVZ96" s="592" t="s">
        <v>623</v>
      </c>
      <c r="PWA96" s="592" t="s">
        <v>623</v>
      </c>
      <c r="PWB96" s="592" t="s">
        <v>623</v>
      </c>
      <c r="PWC96" s="592" t="s">
        <v>623</v>
      </c>
      <c r="PWD96" s="592" t="s">
        <v>623</v>
      </c>
      <c r="PWE96" s="592" t="s">
        <v>623</v>
      </c>
      <c r="PWF96" s="592" t="s">
        <v>623</v>
      </c>
      <c r="PWG96" s="592" t="s">
        <v>623</v>
      </c>
      <c r="PWH96" s="592" t="s">
        <v>623</v>
      </c>
      <c r="PWI96" s="592" t="s">
        <v>623</v>
      </c>
      <c r="PWJ96" s="592" t="s">
        <v>623</v>
      </c>
      <c r="PWK96" s="592" t="s">
        <v>623</v>
      </c>
      <c r="PWL96" s="592" t="s">
        <v>623</v>
      </c>
      <c r="PWM96" s="592" t="s">
        <v>623</v>
      </c>
      <c r="PWN96" s="592" t="s">
        <v>623</v>
      </c>
      <c r="PWO96" s="592" t="s">
        <v>623</v>
      </c>
      <c r="PWP96" s="592" t="s">
        <v>623</v>
      </c>
      <c r="PWQ96" s="592" t="s">
        <v>623</v>
      </c>
      <c r="PWR96" s="592" t="s">
        <v>623</v>
      </c>
      <c r="PWS96" s="592" t="s">
        <v>623</v>
      </c>
      <c r="PWT96" s="592" t="s">
        <v>623</v>
      </c>
      <c r="PWU96" s="592" t="s">
        <v>623</v>
      </c>
      <c r="PWV96" s="592" t="s">
        <v>623</v>
      </c>
      <c r="PWW96" s="592" t="s">
        <v>623</v>
      </c>
      <c r="PWX96" s="592" t="s">
        <v>623</v>
      </c>
      <c r="PWY96" s="592" t="s">
        <v>623</v>
      </c>
      <c r="PWZ96" s="592" t="s">
        <v>623</v>
      </c>
      <c r="PXA96" s="592" t="s">
        <v>623</v>
      </c>
      <c r="PXB96" s="592" t="s">
        <v>623</v>
      </c>
      <c r="PXC96" s="592" t="s">
        <v>623</v>
      </c>
      <c r="PXD96" s="592" t="s">
        <v>623</v>
      </c>
      <c r="PXE96" s="592" t="s">
        <v>623</v>
      </c>
      <c r="PXF96" s="592" t="s">
        <v>623</v>
      </c>
      <c r="PXG96" s="592" t="s">
        <v>623</v>
      </c>
      <c r="PXH96" s="592" t="s">
        <v>623</v>
      </c>
      <c r="PXI96" s="592" t="s">
        <v>623</v>
      </c>
      <c r="PXJ96" s="592" t="s">
        <v>623</v>
      </c>
      <c r="PXK96" s="592" t="s">
        <v>623</v>
      </c>
      <c r="PXL96" s="592" t="s">
        <v>623</v>
      </c>
      <c r="PXM96" s="592" t="s">
        <v>623</v>
      </c>
      <c r="PXN96" s="592" t="s">
        <v>623</v>
      </c>
      <c r="PXO96" s="592" t="s">
        <v>623</v>
      </c>
      <c r="PXP96" s="592" t="s">
        <v>623</v>
      </c>
      <c r="PXQ96" s="592" t="s">
        <v>623</v>
      </c>
      <c r="PXR96" s="592" t="s">
        <v>623</v>
      </c>
      <c r="PXS96" s="592" t="s">
        <v>623</v>
      </c>
      <c r="PXT96" s="592" t="s">
        <v>623</v>
      </c>
      <c r="PXU96" s="592" t="s">
        <v>623</v>
      </c>
      <c r="PXV96" s="592" t="s">
        <v>623</v>
      </c>
      <c r="PXW96" s="592" t="s">
        <v>623</v>
      </c>
      <c r="PXX96" s="592" t="s">
        <v>623</v>
      </c>
      <c r="PXY96" s="592" t="s">
        <v>623</v>
      </c>
      <c r="PXZ96" s="592" t="s">
        <v>623</v>
      </c>
      <c r="PYA96" s="592" t="s">
        <v>623</v>
      </c>
      <c r="PYB96" s="592" t="s">
        <v>623</v>
      </c>
      <c r="PYC96" s="592" t="s">
        <v>623</v>
      </c>
      <c r="PYD96" s="592" t="s">
        <v>623</v>
      </c>
      <c r="PYE96" s="592" t="s">
        <v>623</v>
      </c>
      <c r="PYF96" s="592" t="s">
        <v>623</v>
      </c>
      <c r="PYG96" s="592" t="s">
        <v>623</v>
      </c>
      <c r="PYH96" s="592" t="s">
        <v>623</v>
      </c>
      <c r="PYI96" s="592" t="s">
        <v>623</v>
      </c>
      <c r="PYJ96" s="592" t="s">
        <v>623</v>
      </c>
      <c r="PYK96" s="592" t="s">
        <v>623</v>
      </c>
      <c r="PYL96" s="592" t="s">
        <v>623</v>
      </c>
      <c r="PYM96" s="592" t="s">
        <v>623</v>
      </c>
      <c r="PYN96" s="592" t="s">
        <v>623</v>
      </c>
      <c r="PYO96" s="592" t="s">
        <v>623</v>
      </c>
      <c r="PYP96" s="592" t="s">
        <v>623</v>
      </c>
      <c r="PYQ96" s="592" t="s">
        <v>623</v>
      </c>
      <c r="PYR96" s="592" t="s">
        <v>623</v>
      </c>
      <c r="PYS96" s="592" t="s">
        <v>623</v>
      </c>
      <c r="PYT96" s="592" t="s">
        <v>623</v>
      </c>
      <c r="PYU96" s="592" t="s">
        <v>623</v>
      </c>
      <c r="PYV96" s="592" t="s">
        <v>623</v>
      </c>
      <c r="PYW96" s="592" t="s">
        <v>623</v>
      </c>
      <c r="PYX96" s="592" t="s">
        <v>623</v>
      </c>
      <c r="PYY96" s="592" t="s">
        <v>623</v>
      </c>
      <c r="PYZ96" s="592" t="s">
        <v>623</v>
      </c>
      <c r="PZA96" s="592" t="s">
        <v>623</v>
      </c>
      <c r="PZB96" s="592" t="s">
        <v>623</v>
      </c>
      <c r="PZC96" s="592" t="s">
        <v>623</v>
      </c>
      <c r="PZD96" s="592" t="s">
        <v>623</v>
      </c>
      <c r="PZE96" s="592" t="s">
        <v>623</v>
      </c>
      <c r="PZF96" s="592" t="s">
        <v>623</v>
      </c>
      <c r="PZG96" s="592" t="s">
        <v>623</v>
      </c>
      <c r="PZH96" s="592" t="s">
        <v>623</v>
      </c>
      <c r="PZI96" s="592" t="s">
        <v>623</v>
      </c>
      <c r="PZJ96" s="592" t="s">
        <v>623</v>
      </c>
      <c r="PZK96" s="592" t="s">
        <v>623</v>
      </c>
      <c r="PZL96" s="592" t="s">
        <v>623</v>
      </c>
      <c r="PZM96" s="592" t="s">
        <v>623</v>
      </c>
      <c r="PZN96" s="592" t="s">
        <v>623</v>
      </c>
      <c r="PZO96" s="592" t="s">
        <v>623</v>
      </c>
      <c r="PZP96" s="592" t="s">
        <v>623</v>
      </c>
      <c r="PZQ96" s="592" t="s">
        <v>623</v>
      </c>
      <c r="PZR96" s="592" t="s">
        <v>623</v>
      </c>
      <c r="PZS96" s="592" t="s">
        <v>623</v>
      </c>
      <c r="PZT96" s="592" t="s">
        <v>623</v>
      </c>
      <c r="PZU96" s="592" t="s">
        <v>623</v>
      </c>
      <c r="PZV96" s="592" t="s">
        <v>623</v>
      </c>
      <c r="PZW96" s="592" t="s">
        <v>623</v>
      </c>
      <c r="PZX96" s="592" t="s">
        <v>623</v>
      </c>
      <c r="PZY96" s="592" t="s">
        <v>623</v>
      </c>
      <c r="PZZ96" s="592" t="s">
        <v>623</v>
      </c>
      <c r="QAA96" s="592" t="s">
        <v>623</v>
      </c>
      <c r="QAB96" s="592" t="s">
        <v>623</v>
      </c>
      <c r="QAC96" s="592" t="s">
        <v>623</v>
      </c>
      <c r="QAD96" s="592" t="s">
        <v>623</v>
      </c>
      <c r="QAE96" s="592" t="s">
        <v>623</v>
      </c>
      <c r="QAF96" s="592" t="s">
        <v>623</v>
      </c>
      <c r="QAG96" s="592" t="s">
        <v>623</v>
      </c>
      <c r="QAH96" s="592" t="s">
        <v>623</v>
      </c>
      <c r="QAI96" s="592" t="s">
        <v>623</v>
      </c>
      <c r="QAJ96" s="592" t="s">
        <v>623</v>
      </c>
      <c r="QAK96" s="592" t="s">
        <v>623</v>
      </c>
      <c r="QAL96" s="592" t="s">
        <v>623</v>
      </c>
      <c r="QAM96" s="592" t="s">
        <v>623</v>
      </c>
      <c r="QAN96" s="592" t="s">
        <v>623</v>
      </c>
      <c r="QAO96" s="592" t="s">
        <v>623</v>
      </c>
      <c r="QAP96" s="592" t="s">
        <v>623</v>
      </c>
      <c r="QAQ96" s="592" t="s">
        <v>623</v>
      </c>
      <c r="QAR96" s="592" t="s">
        <v>623</v>
      </c>
      <c r="QAS96" s="592" t="s">
        <v>623</v>
      </c>
      <c r="QAT96" s="592" t="s">
        <v>623</v>
      </c>
      <c r="QAU96" s="592" t="s">
        <v>623</v>
      </c>
      <c r="QAV96" s="592" t="s">
        <v>623</v>
      </c>
      <c r="QAW96" s="592" t="s">
        <v>623</v>
      </c>
      <c r="QAX96" s="592" t="s">
        <v>623</v>
      </c>
      <c r="QAY96" s="592" t="s">
        <v>623</v>
      </c>
      <c r="QAZ96" s="592" t="s">
        <v>623</v>
      </c>
      <c r="QBA96" s="592" t="s">
        <v>623</v>
      </c>
      <c r="QBB96" s="592" t="s">
        <v>623</v>
      </c>
      <c r="QBC96" s="592" t="s">
        <v>623</v>
      </c>
      <c r="QBD96" s="592" t="s">
        <v>623</v>
      </c>
      <c r="QBE96" s="592" t="s">
        <v>623</v>
      </c>
      <c r="QBF96" s="592" t="s">
        <v>623</v>
      </c>
      <c r="QBG96" s="592" t="s">
        <v>623</v>
      </c>
      <c r="QBH96" s="592" t="s">
        <v>623</v>
      </c>
      <c r="QBI96" s="592" t="s">
        <v>623</v>
      </c>
      <c r="QBJ96" s="592" t="s">
        <v>623</v>
      </c>
      <c r="QBK96" s="592" t="s">
        <v>623</v>
      </c>
      <c r="QBL96" s="592" t="s">
        <v>623</v>
      </c>
      <c r="QBM96" s="592" t="s">
        <v>623</v>
      </c>
      <c r="QBN96" s="592" t="s">
        <v>623</v>
      </c>
      <c r="QBO96" s="592" t="s">
        <v>623</v>
      </c>
      <c r="QBP96" s="592" t="s">
        <v>623</v>
      </c>
      <c r="QBQ96" s="592" t="s">
        <v>623</v>
      </c>
      <c r="QBR96" s="592" t="s">
        <v>623</v>
      </c>
      <c r="QBS96" s="592" t="s">
        <v>623</v>
      </c>
      <c r="QBT96" s="592" t="s">
        <v>623</v>
      </c>
      <c r="QBU96" s="592" t="s">
        <v>623</v>
      </c>
      <c r="QBV96" s="592" t="s">
        <v>623</v>
      </c>
      <c r="QBW96" s="592" t="s">
        <v>623</v>
      </c>
      <c r="QBX96" s="592" t="s">
        <v>623</v>
      </c>
      <c r="QBY96" s="592" t="s">
        <v>623</v>
      </c>
      <c r="QBZ96" s="592" t="s">
        <v>623</v>
      </c>
      <c r="QCA96" s="592" t="s">
        <v>623</v>
      </c>
      <c r="QCB96" s="592" t="s">
        <v>623</v>
      </c>
      <c r="QCC96" s="592" t="s">
        <v>623</v>
      </c>
      <c r="QCD96" s="592" t="s">
        <v>623</v>
      </c>
      <c r="QCE96" s="592" t="s">
        <v>623</v>
      </c>
      <c r="QCF96" s="592" t="s">
        <v>623</v>
      </c>
      <c r="QCG96" s="592" t="s">
        <v>623</v>
      </c>
      <c r="QCH96" s="592" t="s">
        <v>623</v>
      </c>
      <c r="QCI96" s="592" t="s">
        <v>623</v>
      </c>
      <c r="QCJ96" s="592" t="s">
        <v>623</v>
      </c>
      <c r="QCK96" s="592" t="s">
        <v>623</v>
      </c>
      <c r="QCL96" s="592" t="s">
        <v>623</v>
      </c>
      <c r="QCM96" s="592" t="s">
        <v>623</v>
      </c>
      <c r="QCN96" s="592" t="s">
        <v>623</v>
      </c>
      <c r="QCO96" s="592" t="s">
        <v>623</v>
      </c>
      <c r="QCP96" s="592" t="s">
        <v>623</v>
      </c>
      <c r="QCQ96" s="592" t="s">
        <v>623</v>
      </c>
      <c r="QCR96" s="592" t="s">
        <v>623</v>
      </c>
      <c r="QCS96" s="592" t="s">
        <v>623</v>
      </c>
      <c r="QCT96" s="592" t="s">
        <v>623</v>
      </c>
      <c r="QCU96" s="592" t="s">
        <v>623</v>
      </c>
      <c r="QCV96" s="592" t="s">
        <v>623</v>
      </c>
      <c r="QCW96" s="592" t="s">
        <v>623</v>
      </c>
      <c r="QCX96" s="592" t="s">
        <v>623</v>
      </c>
      <c r="QCY96" s="592" t="s">
        <v>623</v>
      </c>
      <c r="QCZ96" s="592" t="s">
        <v>623</v>
      </c>
      <c r="QDA96" s="592" t="s">
        <v>623</v>
      </c>
      <c r="QDB96" s="592" t="s">
        <v>623</v>
      </c>
      <c r="QDC96" s="592" t="s">
        <v>623</v>
      </c>
      <c r="QDD96" s="592" t="s">
        <v>623</v>
      </c>
      <c r="QDE96" s="592" t="s">
        <v>623</v>
      </c>
      <c r="QDF96" s="592" t="s">
        <v>623</v>
      </c>
      <c r="QDG96" s="592" t="s">
        <v>623</v>
      </c>
      <c r="QDH96" s="592" t="s">
        <v>623</v>
      </c>
      <c r="QDI96" s="592" t="s">
        <v>623</v>
      </c>
      <c r="QDJ96" s="592" t="s">
        <v>623</v>
      </c>
      <c r="QDK96" s="592" t="s">
        <v>623</v>
      </c>
      <c r="QDL96" s="592" t="s">
        <v>623</v>
      </c>
      <c r="QDM96" s="592" t="s">
        <v>623</v>
      </c>
      <c r="QDN96" s="592" t="s">
        <v>623</v>
      </c>
      <c r="QDO96" s="592" t="s">
        <v>623</v>
      </c>
      <c r="QDP96" s="592" t="s">
        <v>623</v>
      </c>
      <c r="QDQ96" s="592" t="s">
        <v>623</v>
      </c>
      <c r="QDR96" s="592" t="s">
        <v>623</v>
      </c>
      <c r="QDS96" s="592" t="s">
        <v>623</v>
      </c>
      <c r="QDT96" s="592" t="s">
        <v>623</v>
      </c>
      <c r="QDU96" s="592" t="s">
        <v>623</v>
      </c>
      <c r="QDV96" s="592" t="s">
        <v>623</v>
      </c>
      <c r="QDW96" s="592" t="s">
        <v>623</v>
      </c>
      <c r="QDX96" s="592" t="s">
        <v>623</v>
      </c>
      <c r="QDY96" s="592" t="s">
        <v>623</v>
      </c>
      <c r="QDZ96" s="592" t="s">
        <v>623</v>
      </c>
      <c r="QEA96" s="592" t="s">
        <v>623</v>
      </c>
      <c r="QEB96" s="592" t="s">
        <v>623</v>
      </c>
      <c r="QEC96" s="592" t="s">
        <v>623</v>
      </c>
      <c r="QED96" s="592" t="s">
        <v>623</v>
      </c>
      <c r="QEE96" s="592" t="s">
        <v>623</v>
      </c>
      <c r="QEF96" s="592" t="s">
        <v>623</v>
      </c>
      <c r="QEG96" s="592" t="s">
        <v>623</v>
      </c>
      <c r="QEH96" s="592" t="s">
        <v>623</v>
      </c>
      <c r="QEI96" s="592" t="s">
        <v>623</v>
      </c>
      <c r="QEJ96" s="592" t="s">
        <v>623</v>
      </c>
      <c r="QEK96" s="592" t="s">
        <v>623</v>
      </c>
      <c r="QEL96" s="592" t="s">
        <v>623</v>
      </c>
      <c r="QEM96" s="592" t="s">
        <v>623</v>
      </c>
      <c r="QEN96" s="592" t="s">
        <v>623</v>
      </c>
      <c r="QEO96" s="592" t="s">
        <v>623</v>
      </c>
      <c r="QEP96" s="592" t="s">
        <v>623</v>
      </c>
      <c r="QEQ96" s="592" t="s">
        <v>623</v>
      </c>
      <c r="QER96" s="592" t="s">
        <v>623</v>
      </c>
      <c r="QES96" s="592" t="s">
        <v>623</v>
      </c>
      <c r="QET96" s="592" t="s">
        <v>623</v>
      </c>
      <c r="QEU96" s="592" t="s">
        <v>623</v>
      </c>
      <c r="QEV96" s="592" t="s">
        <v>623</v>
      </c>
      <c r="QEW96" s="592" t="s">
        <v>623</v>
      </c>
      <c r="QEX96" s="592" t="s">
        <v>623</v>
      </c>
      <c r="QEY96" s="592" t="s">
        <v>623</v>
      </c>
      <c r="QEZ96" s="592" t="s">
        <v>623</v>
      </c>
      <c r="QFA96" s="592" t="s">
        <v>623</v>
      </c>
      <c r="QFB96" s="592" t="s">
        <v>623</v>
      </c>
      <c r="QFC96" s="592" t="s">
        <v>623</v>
      </c>
      <c r="QFD96" s="592" t="s">
        <v>623</v>
      </c>
      <c r="QFE96" s="592" t="s">
        <v>623</v>
      </c>
      <c r="QFF96" s="592" t="s">
        <v>623</v>
      </c>
      <c r="QFG96" s="592" t="s">
        <v>623</v>
      </c>
      <c r="QFH96" s="592" t="s">
        <v>623</v>
      </c>
      <c r="QFI96" s="592" t="s">
        <v>623</v>
      </c>
      <c r="QFJ96" s="592" t="s">
        <v>623</v>
      </c>
      <c r="QFK96" s="592" t="s">
        <v>623</v>
      </c>
      <c r="QFL96" s="592" t="s">
        <v>623</v>
      </c>
      <c r="QFM96" s="592" t="s">
        <v>623</v>
      </c>
      <c r="QFN96" s="592" t="s">
        <v>623</v>
      </c>
      <c r="QFO96" s="592" t="s">
        <v>623</v>
      </c>
      <c r="QFP96" s="592" t="s">
        <v>623</v>
      </c>
      <c r="QFQ96" s="592" t="s">
        <v>623</v>
      </c>
      <c r="QFR96" s="592" t="s">
        <v>623</v>
      </c>
      <c r="QFS96" s="592" t="s">
        <v>623</v>
      </c>
      <c r="QFT96" s="592" t="s">
        <v>623</v>
      </c>
      <c r="QFU96" s="592" t="s">
        <v>623</v>
      </c>
      <c r="QFV96" s="592" t="s">
        <v>623</v>
      </c>
      <c r="QFW96" s="592" t="s">
        <v>623</v>
      </c>
      <c r="QFX96" s="592" t="s">
        <v>623</v>
      </c>
      <c r="QFY96" s="592" t="s">
        <v>623</v>
      </c>
      <c r="QFZ96" s="592" t="s">
        <v>623</v>
      </c>
      <c r="QGA96" s="592" t="s">
        <v>623</v>
      </c>
      <c r="QGB96" s="592" t="s">
        <v>623</v>
      </c>
      <c r="QGC96" s="592" t="s">
        <v>623</v>
      </c>
      <c r="QGD96" s="592" t="s">
        <v>623</v>
      </c>
      <c r="QGE96" s="592" t="s">
        <v>623</v>
      </c>
      <c r="QGF96" s="592" t="s">
        <v>623</v>
      </c>
      <c r="QGG96" s="592" t="s">
        <v>623</v>
      </c>
      <c r="QGH96" s="592" t="s">
        <v>623</v>
      </c>
      <c r="QGI96" s="592" t="s">
        <v>623</v>
      </c>
      <c r="QGJ96" s="592" t="s">
        <v>623</v>
      </c>
      <c r="QGK96" s="592" t="s">
        <v>623</v>
      </c>
      <c r="QGL96" s="592" t="s">
        <v>623</v>
      </c>
      <c r="QGM96" s="592" t="s">
        <v>623</v>
      </c>
      <c r="QGN96" s="592" t="s">
        <v>623</v>
      </c>
      <c r="QGO96" s="592" t="s">
        <v>623</v>
      </c>
      <c r="QGP96" s="592" t="s">
        <v>623</v>
      </c>
      <c r="QGQ96" s="592" t="s">
        <v>623</v>
      </c>
      <c r="QGR96" s="592" t="s">
        <v>623</v>
      </c>
      <c r="QGS96" s="592" t="s">
        <v>623</v>
      </c>
      <c r="QGT96" s="592" t="s">
        <v>623</v>
      </c>
      <c r="QGU96" s="592" t="s">
        <v>623</v>
      </c>
      <c r="QGV96" s="592" t="s">
        <v>623</v>
      </c>
      <c r="QGW96" s="592" t="s">
        <v>623</v>
      </c>
      <c r="QGX96" s="592" t="s">
        <v>623</v>
      </c>
      <c r="QGY96" s="592" t="s">
        <v>623</v>
      </c>
      <c r="QGZ96" s="592" t="s">
        <v>623</v>
      </c>
      <c r="QHA96" s="592" t="s">
        <v>623</v>
      </c>
      <c r="QHB96" s="592" t="s">
        <v>623</v>
      </c>
      <c r="QHC96" s="592" t="s">
        <v>623</v>
      </c>
      <c r="QHD96" s="592" t="s">
        <v>623</v>
      </c>
      <c r="QHE96" s="592" t="s">
        <v>623</v>
      </c>
      <c r="QHF96" s="592" t="s">
        <v>623</v>
      </c>
      <c r="QHG96" s="592" t="s">
        <v>623</v>
      </c>
      <c r="QHH96" s="592" t="s">
        <v>623</v>
      </c>
      <c r="QHI96" s="592" t="s">
        <v>623</v>
      </c>
      <c r="QHJ96" s="592" t="s">
        <v>623</v>
      </c>
      <c r="QHK96" s="592" t="s">
        <v>623</v>
      </c>
      <c r="QHL96" s="592" t="s">
        <v>623</v>
      </c>
      <c r="QHM96" s="592" t="s">
        <v>623</v>
      </c>
      <c r="QHN96" s="592" t="s">
        <v>623</v>
      </c>
      <c r="QHO96" s="592" t="s">
        <v>623</v>
      </c>
      <c r="QHP96" s="592" t="s">
        <v>623</v>
      </c>
      <c r="QHQ96" s="592" t="s">
        <v>623</v>
      </c>
      <c r="QHR96" s="592" t="s">
        <v>623</v>
      </c>
      <c r="QHS96" s="592" t="s">
        <v>623</v>
      </c>
      <c r="QHT96" s="592" t="s">
        <v>623</v>
      </c>
      <c r="QHU96" s="592" t="s">
        <v>623</v>
      </c>
      <c r="QHV96" s="592" t="s">
        <v>623</v>
      </c>
      <c r="QHW96" s="592" t="s">
        <v>623</v>
      </c>
      <c r="QHX96" s="592" t="s">
        <v>623</v>
      </c>
      <c r="QHY96" s="592" t="s">
        <v>623</v>
      </c>
      <c r="QHZ96" s="592" t="s">
        <v>623</v>
      </c>
      <c r="QIA96" s="592" t="s">
        <v>623</v>
      </c>
      <c r="QIB96" s="592" t="s">
        <v>623</v>
      </c>
      <c r="QIC96" s="592" t="s">
        <v>623</v>
      </c>
      <c r="QID96" s="592" t="s">
        <v>623</v>
      </c>
      <c r="QIE96" s="592" t="s">
        <v>623</v>
      </c>
      <c r="QIF96" s="592" t="s">
        <v>623</v>
      </c>
      <c r="QIG96" s="592" t="s">
        <v>623</v>
      </c>
      <c r="QIH96" s="592" t="s">
        <v>623</v>
      </c>
      <c r="QII96" s="592" t="s">
        <v>623</v>
      </c>
      <c r="QIJ96" s="592" t="s">
        <v>623</v>
      </c>
      <c r="QIK96" s="592" t="s">
        <v>623</v>
      </c>
      <c r="QIL96" s="592" t="s">
        <v>623</v>
      </c>
      <c r="QIM96" s="592" t="s">
        <v>623</v>
      </c>
      <c r="QIN96" s="592" t="s">
        <v>623</v>
      </c>
      <c r="QIO96" s="592" t="s">
        <v>623</v>
      </c>
      <c r="QIP96" s="592" t="s">
        <v>623</v>
      </c>
      <c r="QIQ96" s="592" t="s">
        <v>623</v>
      </c>
      <c r="QIR96" s="592" t="s">
        <v>623</v>
      </c>
      <c r="QIS96" s="592" t="s">
        <v>623</v>
      </c>
      <c r="QIT96" s="592" t="s">
        <v>623</v>
      </c>
      <c r="QIU96" s="592" t="s">
        <v>623</v>
      </c>
      <c r="QIV96" s="592" t="s">
        <v>623</v>
      </c>
      <c r="QIW96" s="592" t="s">
        <v>623</v>
      </c>
      <c r="QIX96" s="592" t="s">
        <v>623</v>
      </c>
      <c r="QIY96" s="592" t="s">
        <v>623</v>
      </c>
      <c r="QIZ96" s="592" t="s">
        <v>623</v>
      </c>
      <c r="QJA96" s="592" t="s">
        <v>623</v>
      </c>
      <c r="QJB96" s="592" t="s">
        <v>623</v>
      </c>
      <c r="QJC96" s="592" t="s">
        <v>623</v>
      </c>
      <c r="QJD96" s="592" t="s">
        <v>623</v>
      </c>
      <c r="QJE96" s="592" t="s">
        <v>623</v>
      </c>
      <c r="QJF96" s="592" t="s">
        <v>623</v>
      </c>
      <c r="QJG96" s="592" t="s">
        <v>623</v>
      </c>
      <c r="QJH96" s="592" t="s">
        <v>623</v>
      </c>
      <c r="QJI96" s="592" t="s">
        <v>623</v>
      </c>
      <c r="QJJ96" s="592" t="s">
        <v>623</v>
      </c>
      <c r="QJK96" s="592" t="s">
        <v>623</v>
      </c>
      <c r="QJL96" s="592" t="s">
        <v>623</v>
      </c>
      <c r="QJM96" s="592" t="s">
        <v>623</v>
      </c>
      <c r="QJN96" s="592" t="s">
        <v>623</v>
      </c>
      <c r="QJO96" s="592" t="s">
        <v>623</v>
      </c>
      <c r="QJP96" s="592" t="s">
        <v>623</v>
      </c>
      <c r="QJQ96" s="592" t="s">
        <v>623</v>
      </c>
      <c r="QJR96" s="592" t="s">
        <v>623</v>
      </c>
      <c r="QJS96" s="592" t="s">
        <v>623</v>
      </c>
      <c r="QJT96" s="592" t="s">
        <v>623</v>
      </c>
      <c r="QJU96" s="592" t="s">
        <v>623</v>
      </c>
      <c r="QJV96" s="592" t="s">
        <v>623</v>
      </c>
      <c r="QJW96" s="592" t="s">
        <v>623</v>
      </c>
      <c r="QJX96" s="592" t="s">
        <v>623</v>
      </c>
      <c r="QJY96" s="592" t="s">
        <v>623</v>
      </c>
      <c r="QJZ96" s="592" t="s">
        <v>623</v>
      </c>
      <c r="QKA96" s="592" t="s">
        <v>623</v>
      </c>
      <c r="QKB96" s="592" t="s">
        <v>623</v>
      </c>
      <c r="QKC96" s="592" t="s">
        <v>623</v>
      </c>
      <c r="QKD96" s="592" t="s">
        <v>623</v>
      </c>
      <c r="QKE96" s="592" t="s">
        <v>623</v>
      </c>
      <c r="QKF96" s="592" t="s">
        <v>623</v>
      </c>
      <c r="QKG96" s="592" t="s">
        <v>623</v>
      </c>
      <c r="QKH96" s="592" t="s">
        <v>623</v>
      </c>
      <c r="QKI96" s="592" t="s">
        <v>623</v>
      </c>
      <c r="QKJ96" s="592" t="s">
        <v>623</v>
      </c>
      <c r="QKK96" s="592" t="s">
        <v>623</v>
      </c>
      <c r="QKL96" s="592" t="s">
        <v>623</v>
      </c>
      <c r="QKM96" s="592" t="s">
        <v>623</v>
      </c>
      <c r="QKN96" s="592" t="s">
        <v>623</v>
      </c>
      <c r="QKO96" s="592" t="s">
        <v>623</v>
      </c>
      <c r="QKP96" s="592" t="s">
        <v>623</v>
      </c>
      <c r="QKQ96" s="592" t="s">
        <v>623</v>
      </c>
      <c r="QKR96" s="592" t="s">
        <v>623</v>
      </c>
      <c r="QKS96" s="592" t="s">
        <v>623</v>
      </c>
      <c r="QKT96" s="592" t="s">
        <v>623</v>
      </c>
      <c r="QKU96" s="592" t="s">
        <v>623</v>
      </c>
      <c r="QKV96" s="592" t="s">
        <v>623</v>
      </c>
      <c r="QKW96" s="592" t="s">
        <v>623</v>
      </c>
      <c r="QKX96" s="592" t="s">
        <v>623</v>
      </c>
      <c r="QKY96" s="592" t="s">
        <v>623</v>
      </c>
      <c r="QKZ96" s="592" t="s">
        <v>623</v>
      </c>
      <c r="QLA96" s="592" t="s">
        <v>623</v>
      </c>
      <c r="QLB96" s="592" t="s">
        <v>623</v>
      </c>
      <c r="QLC96" s="592" t="s">
        <v>623</v>
      </c>
      <c r="QLD96" s="592" t="s">
        <v>623</v>
      </c>
      <c r="QLE96" s="592" t="s">
        <v>623</v>
      </c>
      <c r="QLF96" s="592" t="s">
        <v>623</v>
      </c>
      <c r="QLG96" s="592" t="s">
        <v>623</v>
      </c>
      <c r="QLH96" s="592" t="s">
        <v>623</v>
      </c>
      <c r="QLI96" s="592" t="s">
        <v>623</v>
      </c>
      <c r="QLJ96" s="592" t="s">
        <v>623</v>
      </c>
      <c r="QLK96" s="592" t="s">
        <v>623</v>
      </c>
      <c r="QLL96" s="592" t="s">
        <v>623</v>
      </c>
      <c r="QLM96" s="592" t="s">
        <v>623</v>
      </c>
      <c r="QLN96" s="592" t="s">
        <v>623</v>
      </c>
      <c r="QLO96" s="592" t="s">
        <v>623</v>
      </c>
      <c r="QLP96" s="592" t="s">
        <v>623</v>
      </c>
      <c r="QLQ96" s="592" t="s">
        <v>623</v>
      </c>
      <c r="QLR96" s="592" t="s">
        <v>623</v>
      </c>
      <c r="QLS96" s="592" t="s">
        <v>623</v>
      </c>
      <c r="QLT96" s="592" t="s">
        <v>623</v>
      </c>
      <c r="QLU96" s="592" t="s">
        <v>623</v>
      </c>
      <c r="QLV96" s="592" t="s">
        <v>623</v>
      </c>
      <c r="QLW96" s="592" t="s">
        <v>623</v>
      </c>
      <c r="QLX96" s="592" t="s">
        <v>623</v>
      </c>
      <c r="QLY96" s="592" t="s">
        <v>623</v>
      </c>
      <c r="QLZ96" s="592" t="s">
        <v>623</v>
      </c>
      <c r="QMA96" s="592" t="s">
        <v>623</v>
      </c>
      <c r="QMB96" s="592" t="s">
        <v>623</v>
      </c>
      <c r="QMC96" s="592" t="s">
        <v>623</v>
      </c>
      <c r="QMD96" s="592" t="s">
        <v>623</v>
      </c>
      <c r="QME96" s="592" t="s">
        <v>623</v>
      </c>
      <c r="QMF96" s="592" t="s">
        <v>623</v>
      </c>
      <c r="QMG96" s="592" t="s">
        <v>623</v>
      </c>
      <c r="QMH96" s="592" t="s">
        <v>623</v>
      </c>
      <c r="QMI96" s="592" t="s">
        <v>623</v>
      </c>
      <c r="QMJ96" s="592" t="s">
        <v>623</v>
      </c>
      <c r="QMK96" s="592" t="s">
        <v>623</v>
      </c>
      <c r="QML96" s="592" t="s">
        <v>623</v>
      </c>
      <c r="QMM96" s="592" t="s">
        <v>623</v>
      </c>
      <c r="QMN96" s="592" t="s">
        <v>623</v>
      </c>
      <c r="QMO96" s="592" t="s">
        <v>623</v>
      </c>
      <c r="QMP96" s="592" t="s">
        <v>623</v>
      </c>
      <c r="QMQ96" s="592" t="s">
        <v>623</v>
      </c>
      <c r="QMR96" s="592" t="s">
        <v>623</v>
      </c>
      <c r="QMS96" s="592" t="s">
        <v>623</v>
      </c>
      <c r="QMT96" s="592" t="s">
        <v>623</v>
      </c>
      <c r="QMU96" s="592" t="s">
        <v>623</v>
      </c>
      <c r="QMV96" s="592" t="s">
        <v>623</v>
      </c>
      <c r="QMW96" s="592" t="s">
        <v>623</v>
      </c>
      <c r="QMX96" s="592" t="s">
        <v>623</v>
      </c>
      <c r="QMY96" s="592" t="s">
        <v>623</v>
      </c>
      <c r="QMZ96" s="592" t="s">
        <v>623</v>
      </c>
      <c r="QNA96" s="592" t="s">
        <v>623</v>
      </c>
      <c r="QNB96" s="592" t="s">
        <v>623</v>
      </c>
      <c r="QNC96" s="592" t="s">
        <v>623</v>
      </c>
      <c r="QND96" s="592" t="s">
        <v>623</v>
      </c>
      <c r="QNE96" s="592" t="s">
        <v>623</v>
      </c>
      <c r="QNF96" s="592" t="s">
        <v>623</v>
      </c>
      <c r="QNG96" s="592" t="s">
        <v>623</v>
      </c>
      <c r="QNH96" s="592" t="s">
        <v>623</v>
      </c>
      <c r="QNI96" s="592" t="s">
        <v>623</v>
      </c>
      <c r="QNJ96" s="592" t="s">
        <v>623</v>
      </c>
      <c r="QNK96" s="592" t="s">
        <v>623</v>
      </c>
      <c r="QNL96" s="592" t="s">
        <v>623</v>
      </c>
      <c r="QNM96" s="592" t="s">
        <v>623</v>
      </c>
      <c r="QNN96" s="592" t="s">
        <v>623</v>
      </c>
      <c r="QNO96" s="592" t="s">
        <v>623</v>
      </c>
      <c r="QNP96" s="592" t="s">
        <v>623</v>
      </c>
      <c r="QNQ96" s="592" t="s">
        <v>623</v>
      </c>
      <c r="QNR96" s="592" t="s">
        <v>623</v>
      </c>
      <c r="QNS96" s="592" t="s">
        <v>623</v>
      </c>
      <c r="QNT96" s="592" t="s">
        <v>623</v>
      </c>
      <c r="QNU96" s="592" t="s">
        <v>623</v>
      </c>
      <c r="QNV96" s="592" t="s">
        <v>623</v>
      </c>
      <c r="QNW96" s="592" t="s">
        <v>623</v>
      </c>
      <c r="QNX96" s="592" t="s">
        <v>623</v>
      </c>
      <c r="QNY96" s="592" t="s">
        <v>623</v>
      </c>
      <c r="QNZ96" s="592" t="s">
        <v>623</v>
      </c>
      <c r="QOA96" s="592" t="s">
        <v>623</v>
      </c>
      <c r="QOB96" s="592" t="s">
        <v>623</v>
      </c>
      <c r="QOC96" s="592" t="s">
        <v>623</v>
      </c>
      <c r="QOD96" s="592" t="s">
        <v>623</v>
      </c>
      <c r="QOE96" s="592" t="s">
        <v>623</v>
      </c>
      <c r="QOF96" s="592" t="s">
        <v>623</v>
      </c>
      <c r="QOG96" s="592" t="s">
        <v>623</v>
      </c>
      <c r="QOH96" s="592" t="s">
        <v>623</v>
      </c>
      <c r="QOI96" s="592" t="s">
        <v>623</v>
      </c>
      <c r="QOJ96" s="592" t="s">
        <v>623</v>
      </c>
      <c r="QOK96" s="592" t="s">
        <v>623</v>
      </c>
      <c r="QOL96" s="592" t="s">
        <v>623</v>
      </c>
      <c r="QOM96" s="592" t="s">
        <v>623</v>
      </c>
      <c r="QON96" s="592" t="s">
        <v>623</v>
      </c>
      <c r="QOO96" s="592" t="s">
        <v>623</v>
      </c>
      <c r="QOP96" s="592" t="s">
        <v>623</v>
      </c>
      <c r="QOQ96" s="592" t="s">
        <v>623</v>
      </c>
      <c r="QOR96" s="592" t="s">
        <v>623</v>
      </c>
      <c r="QOS96" s="592" t="s">
        <v>623</v>
      </c>
      <c r="QOT96" s="592" t="s">
        <v>623</v>
      </c>
      <c r="QOU96" s="592" t="s">
        <v>623</v>
      </c>
      <c r="QOV96" s="592" t="s">
        <v>623</v>
      </c>
      <c r="QOW96" s="592" t="s">
        <v>623</v>
      </c>
      <c r="QOX96" s="592" t="s">
        <v>623</v>
      </c>
      <c r="QOY96" s="592" t="s">
        <v>623</v>
      </c>
      <c r="QOZ96" s="592" t="s">
        <v>623</v>
      </c>
      <c r="QPA96" s="592" t="s">
        <v>623</v>
      </c>
      <c r="QPB96" s="592" t="s">
        <v>623</v>
      </c>
      <c r="QPC96" s="592" t="s">
        <v>623</v>
      </c>
      <c r="QPD96" s="592" t="s">
        <v>623</v>
      </c>
      <c r="QPE96" s="592" t="s">
        <v>623</v>
      </c>
      <c r="QPF96" s="592" t="s">
        <v>623</v>
      </c>
      <c r="QPG96" s="592" t="s">
        <v>623</v>
      </c>
      <c r="QPH96" s="592" t="s">
        <v>623</v>
      </c>
      <c r="QPI96" s="592" t="s">
        <v>623</v>
      </c>
      <c r="QPJ96" s="592" t="s">
        <v>623</v>
      </c>
      <c r="QPK96" s="592" t="s">
        <v>623</v>
      </c>
      <c r="QPL96" s="592" t="s">
        <v>623</v>
      </c>
      <c r="QPM96" s="592" t="s">
        <v>623</v>
      </c>
      <c r="QPN96" s="592" t="s">
        <v>623</v>
      </c>
      <c r="QPO96" s="592" t="s">
        <v>623</v>
      </c>
      <c r="QPP96" s="592" t="s">
        <v>623</v>
      </c>
      <c r="QPQ96" s="592" t="s">
        <v>623</v>
      </c>
      <c r="QPR96" s="592" t="s">
        <v>623</v>
      </c>
      <c r="QPS96" s="592" t="s">
        <v>623</v>
      </c>
      <c r="QPT96" s="592" t="s">
        <v>623</v>
      </c>
      <c r="QPU96" s="592" t="s">
        <v>623</v>
      </c>
      <c r="QPV96" s="592" t="s">
        <v>623</v>
      </c>
      <c r="QPW96" s="592" t="s">
        <v>623</v>
      </c>
      <c r="QPX96" s="592" t="s">
        <v>623</v>
      </c>
      <c r="QPY96" s="592" t="s">
        <v>623</v>
      </c>
      <c r="QPZ96" s="592" t="s">
        <v>623</v>
      </c>
      <c r="QQA96" s="592" t="s">
        <v>623</v>
      </c>
      <c r="QQB96" s="592" t="s">
        <v>623</v>
      </c>
      <c r="QQC96" s="592" t="s">
        <v>623</v>
      </c>
      <c r="QQD96" s="592" t="s">
        <v>623</v>
      </c>
      <c r="QQE96" s="592" t="s">
        <v>623</v>
      </c>
      <c r="QQF96" s="592" t="s">
        <v>623</v>
      </c>
      <c r="QQG96" s="592" t="s">
        <v>623</v>
      </c>
      <c r="QQH96" s="592" t="s">
        <v>623</v>
      </c>
      <c r="QQI96" s="592" t="s">
        <v>623</v>
      </c>
      <c r="QQJ96" s="592" t="s">
        <v>623</v>
      </c>
      <c r="QQK96" s="592" t="s">
        <v>623</v>
      </c>
      <c r="QQL96" s="592" t="s">
        <v>623</v>
      </c>
      <c r="QQM96" s="592" t="s">
        <v>623</v>
      </c>
      <c r="QQN96" s="592" t="s">
        <v>623</v>
      </c>
      <c r="QQO96" s="592" t="s">
        <v>623</v>
      </c>
      <c r="QQP96" s="592" t="s">
        <v>623</v>
      </c>
      <c r="QQQ96" s="592" t="s">
        <v>623</v>
      </c>
      <c r="QQR96" s="592" t="s">
        <v>623</v>
      </c>
      <c r="QQS96" s="592" t="s">
        <v>623</v>
      </c>
      <c r="QQT96" s="592" t="s">
        <v>623</v>
      </c>
      <c r="QQU96" s="592" t="s">
        <v>623</v>
      </c>
      <c r="QQV96" s="592" t="s">
        <v>623</v>
      </c>
      <c r="QQW96" s="592" t="s">
        <v>623</v>
      </c>
      <c r="QQX96" s="592" t="s">
        <v>623</v>
      </c>
      <c r="QQY96" s="592" t="s">
        <v>623</v>
      </c>
      <c r="QQZ96" s="592" t="s">
        <v>623</v>
      </c>
      <c r="QRA96" s="592" t="s">
        <v>623</v>
      </c>
      <c r="QRB96" s="592" t="s">
        <v>623</v>
      </c>
      <c r="QRC96" s="592" t="s">
        <v>623</v>
      </c>
      <c r="QRD96" s="592" t="s">
        <v>623</v>
      </c>
      <c r="QRE96" s="592" t="s">
        <v>623</v>
      </c>
      <c r="QRF96" s="592" t="s">
        <v>623</v>
      </c>
      <c r="QRG96" s="592" t="s">
        <v>623</v>
      </c>
      <c r="QRH96" s="592" t="s">
        <v>623</v>
      </c>
      <c r="QRI96" s="592" t="s">
        <v>623</v>
      </c>
      <c r="QRJ96" s="592" t="s">
        <v>623</v>
      </c>
      <c r="QRK96" s="592" t="s">
        <v>623</v>
      </c>
      <c r="QRL96" s="592" t="s">
        <v>623</v>
      </c>
      <c r="QRM96" s="592" t="s">
        <v>623</v>
      </c>
      <c r="QRN96" s="592" t="s">
        <v>623</v>
      </c>
      <c r="QRO96" s="592" t="s">
        <v>623</v>
      </c>
      <c r="QRP96" s="592" t="s">
        <v>623</v>
      </c>
      <c r="QRQ96" s="592" t="s">
        <v>623</v>
      </c>
      <c r="QRR96" s="592" t="s">
        <v>623</v>
      </c>
      <c r="QRS96" s="592" t="s">
        <v>623</v>
      </c>
      <c r="QRT96" s="592" t="s">
        <v>623</v>
      </c>
      <c r="QRU96" s="592" t="s">
        <v>623</v>
      </c>
      <c r="QRV96" s="592" t="s">
        <v>623</v>
      </c>
      <c r="QRW96" s="592" t="s">
        <v>623</v>
      </c>
      <c r="QRX96" s="592" t="s">
        <v>623</v>
      </c>
      <c r="QRY96" s="592" t="s">
        <v>623</v>
      </c>
      <c r="QRZ96" s="592" t="s">
        <v>623</v>
      </c>
      <c r="QSA96" s="592" t="s">
        <v>623</v>
      </c>
      <c r="QSB96" s="592" t="s">
        <v>623</v>
      </c>
      <c r="QSC96" s="592" t="s">
        <v>623</v>
      </c>
      <c r="QSD96" s="592" t="s">
        <v>623</v>
      </c>
      <c r="QSE96" s="592" t="s">
        <v>623</v>
      </c>
      <c r="QSF96" s="592" t="s">
        <v>623</v>
      </c>
      <c r="QSG96" s="592" t="s">
        <v>623</v>
      </c>
      <c r="QSH96" s="592" t="s">
        <v>623</v>
      </c>
      <c r="QSI96" s="592" t="s">
        <v>623</v>
      </c>
      <c r="QSJ96" s="592" t="s">
        <v>623</v>
      </c>
      <c r="QSK96" s="592" t="s">
        <v>623</v>
      </c>
      <c r="QSL96" s="592" t="s">
        <v>623</v>
      </c>
      <c r="QSM96" s="592" t="s">
        <v>623</v>
      </c>
      <c r="QSN96" s="592" t="s">
        <v>623</v>
      </c>
      <c r="QSO96" s="592" t="s">
        <v>623</v>
      </c>
      <c r="QSP96" s="592" t="s">
        <v>623</v>
      </c>
      <c r="QSQ96" s="592" t="s">
        <v>623</v>
      </c>
      <c r="QSR96" s="592" t="s">
        <v>623</v>
      </c>
      <c r="QSS96" s="592" t="s">
        <v>623</v>
      </c>
      <c r="QST96" s="592" t="s">
        <v>623</v>
      </c>
      <c r="QSU96" s="592" t="s">
        <v>623</v>
      </c>
      <c r="QSV96" s="592" t="s">
        <v>623</v>
      </c>
      <c r="QSW96" s="592" t="s">
        <v>623</v>
      </c>
      <c r="QSX96" s="592" t="s">
        <v>623</v>
      </c>
      <c r="QSY96" s="592" t="s">
        <v>623</v>
      </c>
      <c r="QSZ96" s="592" t="s">
        <v>623</v>
      </c>
      <c r="QTA96" s="592" t="s">
        <v>623</v>
      </c>
      <c r="QTB96" s="592" t="s">
        <v>623</v>
      </c>
      <c r="QTC96" s="592" t="s">
        <v>623</v>
      </c>
      <c r="QTD96" s="592" t="s">
        <v>623</v>
      </c>
      <c r="QTE96" s="592" t="s">
        <v>623</v>
      </c>
      <c r="QTF96" s="592" t="s">
        <v>623</v>
      </c>
      <c r="QTG96" s="592" t="s">
        <v>623</v>
      </c>
      <c r="QTH96" s="592" t="s">
        <v>623</v>
      </c>
      <c r="QTI96" s="592" t="s">
        <v>623</v>
      </c>
      <c r="QTJ96" s="592" t="s">
        <v>623</v>
      </c>
      <c r="QTK96" s="592" t="s">
        <v>623</v>
      </c>
      <c r="QTL96" s="592" t="s">
        <v>623</v>
      </c>
      <c r="QTM96" s="592" t="s">
        <v>623</v>
      </c>
      <c r="QTN96" s="592" t="s">
        <v>623</v>
      </c>
      <c r="QTO96" s="592" t="s">
        <v>623</v>
      </c>
      <c r="QTP96" s="592" t="s">
        <v>623</v>
      </c>
      <c r="QTQ96" s="592" t="s">
        <v>623</v>
      </c>
      <c r="QTR96" s="592" t="s">
        <v>623</v>
      </c>
      <c r="QTS96" s="592" t="s">
        <v>623</v>
      </c>
      <c r="QTT96" s="592" t="s">
        <v>623</v>
      </c>
      <c r="QTU96" s="592" t="s">
        <v>623</v>
      </c>
      <c r="QTV96" s="592" t="s">
        <v>623</v>
      </c>
      <c r="QTW96" s="592" t="s">
        <v>623</v>
      </c>
      <c r="QTX96" s="592" t="s">
        <v>623</v>
      </c>
      <c r="QTY96" s="592" t="s">
        <v>623</v>
      </c>
      <c r="QTZ96" s="592" t="s">
        <v>623</v>
      </c>
      <c r="QUA96" s="592" t="s">
        <v>623</v>
      </c>
      <c r="QUB96" s="592" t="s">
        <v>623</v>
      </c>
      <c r="QUC96" s="592" t="s">
        <v>623</v>
      </c>
      <c r="QUD96" s="592" t="s">
        <v>623</v>
      </c>
      <c r="QUE96" s="592" t="s">
        <v>623</v>
      </c>
      <c r="QUF96" s="592" t="s">
        <v>623</v>
      </c>
      <c r="QUG96" s="592" t="s">
        <v>623</v>
      </c>
      <c r="QUH96" s="592" t="s">
        <v>623</v>
      </c>
      <c r="QUI96" s="592" t="s">
        <v>623</v>
      </c>
      <c r="QUJ96" s="592" t="s">
        <v>623</v>
      </c>
      <c r="QUK96" s="592" t="s">
        <v>623</v>
      </c>
      <c r="QUL96" s="592" t="s">
        <v>623</v>
      </c>
      <c r="QUM96" s="592" t="s">
        <v>623</v>
      </c>
      <c r="QUN96" s="592" t="s">
        <v>623</v>
      </c>
      <c r="QUO96" s="592" t="s">
        <v>623</v>
      </c>
      <c r="QUP96" s="592" t="s">
        <v>623</v>
      </c>
      <c r="QUQ96" s="592" t="s">
        <v>623</v>
      </c>
      <c r="QUR96" s="592" t="s">
        <v>623</v>
      </c>
      <c r="QUS96" s="592" t="s">
        <v>623</v>
      </c>
      <c r="QUT96" s="592" t="s">
        <v>623</v>
      </c>
      <c r="QUU96" s="592" t="s">
        <v>623</v>
      </c>
      <c r="QUV96" s="592" t="s">
        <v>623</v>
      </c>
      <c r="QUW96" s="592" t="s">
        <v>623</v>
      </c>
      <c r="QUX96" s="592" t="s">
        <v>623</v>
      </c>
      <c r="QUY96" s="592" t="s">
        <v>623</v>
      </c>
      <c r="QUZ96" s="592" t="s">
        <v>623</v>
      </c>
      <c r="QVA96" s="592" t="s">
        <v>623</v>
      </c>
      <c r="QVB96" s="592" t="s">
        <v>623</v>
      </c>
      <c r="QVC96" s="592" t="s">
        <v>623</v>
      </c>
      <c r="QVD96" s="592" t="s">
        <v>623</v>
      </c>
      <c r="QVE96" s="592" t="s">
        <v>623</v>
      </c>
      <c r="QVF96" s="592" t="s">
        <v>623</v>
      </c>
      <c r="QVG96" s="592" t="s">
        <v>623</v>
      </c>
      <c r="QVH96" s="592" t="s">
        <v>623</v>
      </c>
      <c r="QVI96" s="592" t="s">
        <v>623</v>
      </c>
      <c r="QVJ96" s="592" t="s">
        <v>623</v>
      </c>
      <c r="QVK96" s="592" t="s">
        <v>623</v>
      </c>
      <c r="QVL96" s="592" t="s">
        <v>623</v>
      </c>
      <c r="QVM96" s="592" t="s">
        <v>623</v>
      </c>
      <c r="QVN96" s="592" t="s">
        <v>623</v>
      </c>
      <c r="QVO96" s="592" t="s">
        <v>623</v>
      </c>
      <c r="QVP96" s="592" t="s">
        <v>623</v>
      </c>
      <c r="QVQ96" s="592" t="s">
        <v>623</v>
      </c>
      <c r="QVR96" s="592" t="s">
        <v>623</v>
      </c>
      <c r="QVS96" s="592" t="s">
        <v>623</v>
      </c>
      <c r="QVT96" s="592" t="s">
        <v>623</v>
      </c>
      <c r="QVU96" s="592" t="s">
        <v>623</v>
      </c>
      <c r="QVV96" s="592" t="s">
        <v>623</v>
      </c>
      <c r="QVW96" s="592" t="s">
        <v>623</v>
      </c>
      <c r="QVX96" s="592" t="s">
        <v>623</v>
      </c>
      <c r="QVY96" s="592" t="s">
        <v>623</v>
      </c>
      <c r="QVZ96" s="592" t="s">
        <v>623</v>
      </c>
      <c r="QWA96" s="592" t="s">
        <v>623</v>
      </c>
      <c r="QWB96" s="592" t="s">
        <v>623</v>
      </c>
      <c r="QWC96" s="592" t="s">
        <v>623</v>
      </c>
      <c r="QWD96" s="592" t="s">
        <v>623</v>
      </c>
      <c r="QWE96" s="592" t="s">
        <v>623</v>
      </c>
      <c r="QWF96" s="592" t="s">
        <v>623</v>
      </c>
      <c r="QWG96" s="592" t="s">
        <v>623</v>
      </c>
      <c r="QWH96" s="592" t="s">
        <v>623</v>
      </c>
      <c r="QWI96" s="592" t="s">
        <v>623</v>
      </c>
      <c r="QWJ96" s="592" t="s">
        <v>623</v>
      </c>
      <c r="QWK96" s="592" t="s">
        <v>623</v>
      </c>
      <c r="QWL96" s="592" t="s">
        <v>623</v>
      </c>
      <c r="QWM96" s="592" t="s">
        <v>623</v>
      </c>
      <c r="QWN96" s="592" t="s">
        <v>623</v>
      </c>
      <c r="QWO96" s="592" t="s">
        <v>623</v>
      </c>
      <c r="QWP96" s="592" t="s">
        <v>623</v>
      </c>
      <c r="QWQ96" s="592" t="s">
        <v>623</v>
      </c>
      <c r="QWR96" s="592" t="s">
        <v>623</v>
      </c>
      <c r="QWS96" s="592" t="s">
        <v>623</v>
      </c>
      <c r="QWT96" s="592" t="s">
        <v>623</v>
      </c>
      <c r="QWU96" s="592" t="s">
        <v>623</v>
      </c>
      <c r="QWV96" s="592" t="s">
        <v>623</v>
      </c>
      <c r="QWW96" s="592" t="s">
        <v>623</v>
      </c>
      <c r="QWX96" s="592" t="s">
        <v>623</v>
      </c>
      <c r="QWY96" s="592" t="s">
        <v>623</v>
      </c>
      <c r="QWZ96" s="592" t="s">
        <v>623</v>
      </c>
      <c r="QXA96" s="592" t="s">
        <v>623</v>
      </c>
      <c r="QXB96" s="592" t="s">
        <v>623</v>
      </c>
      <c r="QXC96" s="592" t="s">
        <v>623</v>
      </c>
      <c r="QXD96" s="592" t="s">
        <v>623</v>
      </c>
      <c r="QXE96" s="592" t="s">
        <v>623</v>
      </c>
      <c r="QXF96" s="592" t="s">
        <v>623</v>
      </c>
      <c r="QXG96" s="592" t="s">
        <v>623</v>
      </c>
      <c r="QXH96" s="592" t="s">
        <v>623</v>
      </c>
      <c r="QXI96" s="592" t="s">
        <v>623</v>
      </c>
      <c r="QXJ96" s="592" t="s">
        <v>623</v>
      </c>
      <c r="QXK96" s="592" t="s">
        <v>623</v>
      </c>
      <c r="QXL96" s="592" t="s">
        <v>623</v>
      </c>
      <c r="QXM96" s="592" t="s">
        <v>623</v>
      </c>
      <c r="QXN96" s="592" t="s">
        <v>623</v>
      </c>
      <c r="QXO96" s="592" t="s">
        <v>623</v>
      </c>
      <c r="QXP96" s="592" t="s">
        <v>623</v>
      </c>
      <c r="QXQ96" s="592" t="s">
        <v>623</v>
      </c>
      <c r="QXR96" s="592" t="s">
        <v>623</v>
      </c>
      <c r="QXS96" s="592" t="s">
        <v>623</v>
      </c>
      <c r="QXT96" s="592" t="s">
        <v>623</v>
      </c>
      <c r="QXU96" s="592" t="s">
        <v>623</v>
      </c>
      <c r="QXV96" s="592" t="s">
        <v>623</v>
      </c>
      <c r="QXW96" s="592" t="s">
        <v>623</v>
      </c>
      <c r="QXX96" s="592" t="s">
        <v>623</v>
      </c>
      <c r="QXY96" s="592" t="s">
        <v>623</v>
      </c>
      <c r="QXZ96" s="592" t="s">
        <v>623</v>
      </c>
      <c r="QYA96" s="592" t="s">
        <v>623</v>
      </c>
      <c r="QYB96" s="592" t="s">
        <v>623</v>
      </c>
      <c r="QYC96" s="592" t="s">
        <v>623</v>
      </c>
      <c r="QYD96" s="592" t="s">
        <v>623</v>
      </c>
      <c r="QYE96" s="592" t="s">
        <v>623</v>
      </c>
      <c r="QYF96" s="592" t="s">
        <v>623</v>
      </c>
      <c r="QYG96" s="592" t="s">
        <v>623</v>
      </c>
      <c r="QYH96" s="592" t="s">
        <v>623</v>
      </c>
      <c r="QYI96" s="592" t="s">
        <v>623</v>
      </c>
      <c r="QYJ96" s="592" t="s">
        <v>623</v>
      </c>
      <c r="QYK96" s="592" t="s">
        <v>623</v>
      </c>
      <c r="QYL96" s="592" t="s">
        <v>623</v>
      </c>
      <c r="QYM96" s="592" t="s">
        <v>623</v>
      </c>
      <c r="QYN96" s="592" t="s">
        <v>623</v>
      </c>
      <c r="QYO96" s="592" t="s">
        <v>623</v>
      </c>
      <c r="QYP96" s="592" t="s">
        <v>623</v>
      </c>
      <c r="QYQ96" s="592" t="s">
        <v>623</v>
      </c>
      <c r="QYR96" s="592" t="s">
        <v>623</v>
      </c>
      <c r="QYS96" s="592" t="s">
        <v>623</v>
      </c>
      <c r="QYT96" s="592" t="s">
        <v>623</v>
      </c>
      <c r="QYU96" s="592" t="s">
        <v>623</v>
      </c>
      <c r="QYV96" s="592" t="s">
        <v>623</v>
      </c>
      <c r="QYW96" s="592" t="s">
        <v>623</v>
      </c>
      <c r="QYX96" s="592" t="s">
        <v>623</v>
      </c>
      <c r="QYY96" s="592" t="s">
        <v>623</v>
      </c>
      <c r="QYZ96" s="592" t="s">
        <v>623</v>
      </c>
      <c r="QZA96" s="592" t="s">
        <v>623</v>
      </c>
      <c r="QZB96" s="592" t="s">
        <v>623</v>
      </c>
      <c r="QZC96" s="592" t="s">
        <v>623</v>
      </c>
      <c r="QZD96" s="592" t="s">
        <v>623</v>
      </c>
      <c r="QZE96" s="592" t="s">
        <v>623</v>
      </c>
      <c r="QZF96" s="592" t="s">
        <v>623</v>
      </c>
      <c r="QZG96" s="592" t="s">
        <v>623</v>
      </c>
      <c r="QZH96" s="592" t="s">
        <v>623</v>
      </c>
      <c r="QZI96" s="592" t="s">
        <v>623</v>
      </c>
      <c r="QZJ96" s="592" t="s">
        <v>623</v>
      </c>
      <c r="QZK96" s="592" t="s">
        <v>623</v>
      </c>
      <c r="QZL96" s="592" t="s">
        <v>623</v>
      </c>
      <c r="QZM96" s="592" t="s">
        <v>623</v>
      </c>
      <c r="QZN96" s="592" t="s">
        <v>623</v>
      </c>
      <c r="QZO96" s="592" t="s">
        <v>623</v>
      </c>
      <c r="QZP96" s="592" t="s">
        <v>623</v>
      </c>
      <c r="QZQ96" s="592" t="s">
        <v>623</v>
      </c>
      <c r="QZR96" s="592" t="s">
        <v>623</v>
      </c>
      <c r="QZS96" s="592" t="s">
        <v>623</v>
      </c>
      <c r="QZT96" s="592" t="s">
        <v>623</v>
      </c>
      <c r="QZU96" s="592" t="s">
        <v>623</v>
      </c>
      <c r="QZV96" s="592" t="s">
        <v>623</v>
      </c>
      <c r="QZW96" s="592" t="s">
        <v>623</v>
      </c>
      <c r="QZX96" s="592" t="s">
        <v>623</v>
      </c>
      <c r="QZY96" s="592" t="s">
        <v>623</v>
      </c>
      <c r="QZZ96" s="592" t="s">
        <v>623</v>
      </c>
      <c r="RAA96" s="592" t="s">
        <v>623</v>
      </c>
      <c r="RAB96" s="592" t="s">
        <v>623</v>
      </c>
      <c r="RAC96" s="592" t="s">
        <v>623</v>
      </c>
      <c r="RAD96" s="592" t="s">
        <v>623</v>
      </c>
      <c r="RAE96" s="592" t="s">
        <v>623</v>
      </c>
      <c r="RAF96" s="592" t="s">
        <v>623</v>
      </c>
      <c r="RAG96" s="592" t="s">
        <v>623</v>
      </c>
      <c r="RAH96" s="592" t="s">
        <v>623</v>
      </c>
      <c r="RAI96" s="592" t="s">
        <v>623</v>
      </c>
      <c r="RAJ96" s="592" t="s">
        <v>623</v>
      </c>
      <c r="RAK96" s="592" t="s">
        <v>623</v>
      </c>
      <c r="RAL96" s="592" t="s">
        <v>623</v>
      </c>
      <c r="RAM96" s="592" t="s">
        <v>623</v>
      </c>
      <c r="RAN96" s="592" t="s">
        <v>623</v>
      </c>
      <c r="RAO96" s="592" t="s">
        <v>623</v>
      </c>
      <c r="RAP96" s="592" t="s">
        <v>623</v>
      </c>
      <c r="RAQ96" s="592" t="s">
        <v>623</v>
      </c>
      <c r="RAR96" s="592" t="s">
        <v>623</v>
      </c>
      <c r="RAS96" s="592" t="s">
        <v>623</v>
      </c>
      <c r="RAT96" s="592" t="s">
        <v>623</v>
      </c>
      <c r="RAU96" s="592" t="s">
        <v>623</v>
      </c>
      <c r="RAV96" s="592" t="s">
        <v>623</v>
      </c>
      <c r="RAW96" s="592" t="s">
        <v>623</v>
      </c>
      <c r="RAX96" s="592" t="s">
        <v>623</v>
      </c>
      <c r="RAY96" s="592" t="s">
        <v>623</v>
      </c>
      <c r="RAZ96" s="592" t="s">
        <v>623</v>
      </c>
      <c r="RBA96" s="592" t="s">
        <v>623</v>
      </c>
      <c r="RBB96" s="592" t="s">
        <v>623</v>
      </c>
      <c r="RBC96" s="592" t="s">
        <v>623</v>
      </c>
      <c r="RBD96" s="592" t="s">
        <v>623</v>
      </c>
      <c r="RBE96" s="592" t="s">
        <v>623</v>
      </c>
      <c r="RBF96" s="592" t="s">
        <v>623</v>
      </c>
      <c r="RBG96" s="592" t="s">
        <v>623</v>
      </c>
      <c r="RBH96" s="592" t="s">
        <v>623</v>
      </c>
      <c r="RBI96" s="592" t="s">
        <v>623</v>
      </c>
      <c r="RBJ96" s="592" t="s">
        <v>623</v>
      </c>
      <c r="RBK96" s="592" t="s">
        <v>623</v>
      </c>
      <c r="RBL96" s="592" t="s">
        <v>623</v>
      </c>
      <c r="RBM96" s="592" t="s">
        <v>623</v>
      </c>
      <c r="RBN96" s="592" t="s">
        <v>623</v>
      </c>
      <c r="RBO96" s="592" t="s">
        <v>623</v>
      </c>
      <c r="RBP96" s="592" t="s">
        <v>623</v>
      </c>
      <c r="RBQ96" s="592" t="s">
        <v>623</v>
      </c>
      <c r="RBR96" s="592" t="s">
        <v>623</v>
      </c>
      <c r="RBS96" s="592" t="s">
        <v>623</v>
      </c>
      <c r="RBT96" s="592" t="s">
        <v>623</v>
      </c>
      <c r="RBU96" s="592" t="s">
        <v>623</v>
      </c>
      <c r="RBV96" s="592" t="s">
        <v>623</v>
      </c>
      <c r="RBW96" s="592" t="s">
        <v>623</v>
      </c>
      <c r="RBX96" s="592" t="s">
        <v>623</v>
      </c>
      <c r="RBY96" s="592" t="s">
        <v>623</v>
      </c>
      <c r="RBZ96" s="592" t="s">
        <v>623</v>
      </c>
      <c r="RCA96" s="592" t="s">
        <v>623</v>
      </c>
      <c r="RCB96" s="592" t="s">
        <v>623</v>
      </c>
      <c r="RCC96" s="592" t="s">
        <v>623</v>
      </c>
      <c r="RCD96" s="592" t="s">
        <v>623</v>
      </c>
      <c r="RCE96" s="592" t="s">
        <v>623</v>
      </c>
      <c r="RCF96" s="592" t="s">
        <v>623</v>
      </c>
      <c r="RCG96" s="592" t="s">
        <v>623</v>
      </c>
      <c r="RCH96" s="592" t="s">
        <v>623</v>
      </c>
      <c r="RCI96" s="592" t="s">
        <v>623</v>
      </c>
      <c r="RCJ96" s="592" t="s">
        <v>623</v>
      </c>
      <c r="RCK96" s="592" t="s">
        <v>623</v>
      </c>
      <c r="RCL96" s="592" t="s">
        <v>623</v>
      </c>
      <c r="RCM96" s="592" t="s">
        <v>623</v>
      </c>
      <c r="RCN96" s="592" t="s">
        <v>623</v>
      </c>
      <c r="RCO96" s="592" t="s">
        <v>623</v>
      </c>
      <c r="RCP96" s="592" t="s">
        <v>623</v>
      </c>
      <c r="RCQ96" s="592" t="s">
        <v>623</v>
      </c>
      <c r="RCR96" s="592" t="s">
        <v>623</v>
      </c>
      <c r="RCS96" s="592" t="s">
        <v>623</v>
      </c>
      <c r="RCT96" s="592" t="s">
        <v>623</v>
      </c>
      <c r="RCU96" s="592" t="s">
        <v>623</v>
      </c>
      <c r="RCV96" s="592" t="s">
        <v>623</v>
      </c>
      <c r="RCW96" s="592" t="s">
        <v>623</v>
      </c>
      <c r="RCX96" s="592" t="s">
        <v>623</v>
      </c>
      <c r="RCY96" s="592" t="s">
        <v>623</v>
      </c>
      <c r="RCZ96" s="592" t="s">
        <v>623</v>
      </c>
      <c r="RDA96" s="592" t="s">
        <v>623</v>
      </c>
      <c r="RDB96" s="592" t="s">
        <v>623</v>
      </c>
      <c r="RDC96" s="592" t="s">
        <v>623</v>
      </c>
      <c r="RDD96" s="592" t="s">
        <v>623</v>
      </c>
      <c r="RDE96" s="592" t="s">
        <v>623</v>
      </c>
      <c r="RDF96" s="592" t="s">
        <v>623</v>
      </c>
      <c r="RDG96" s="592" t="s">
        <v>623</v>
      </c>
      <c r="RDH96" s="592" t="s">
        <v>623</v>
      </c>
      <c r="RDI96" s="592" t="s">
        <v>623</v>
      </c>
      <c r="RDJ96" s="592" t="s">
        <v>623</v>
      </c>
      <c r="RDK96" s="592" t="s">
        <v>623</v>
      </c>
      <c r="RDL96" s="592" t="s">
        <v>623</v>
      </c>
      <c r="RDM96" s="592" t="s">
        <v>623</v>
      </c>
      <c r="RDN96" s="592" t="s">
        <v>623</v>
      </c>
      <c r="RDO96" s="592" t="s">
        <v>623</v>
      </c>
      <c r="RDP96" s="592" t="s">
        <v>623</v>
      </c>
      <c r="RDQ96" s="592" t="s">
        <v>623</v>
      </c>
      <c r="RDR96" s="592" t="s">
        <v>623</v>
      </c>
      <c r="RDS96" s="592" t="s">
        <v>623</v>
      </c>
      <c r="RDT96" s="592" t="s">
        <v>623</v>
      </c>
      <c r="RDU96" s="592" t="s">
        <v>623</v>
      </c>
      <c r="RDV96" s="592" t="s">
        <v>623</v>
      </c>
      <c r="RDW96" s="592" t="s">
        <v>623</v>
      </c>
      <c r="RDX96" s="592" t="s">
        <v>623</v>
      </c>
      <c r="RDY96" s="592" t="s">
        <v>623</v>
      </c>
      <c r="RDZ96" s="592" t="s">
        <v>623</v>
      </c>
      <c r="REA96" s="592" t="s">
        <v>623</v>
      </c>
      <c r="REB96" s="592" t="s">
        <v>623</v>
      </c>
      <c r="REC96" s="592" t="s">
        <v>623</v>
      </c>
      <c r="RED96" s="592" t="s">
        <v>623</v>
      </c>
      <c r="REE96" s="592" t="s">
        <v>623</v>
      </c>
      <c r="REF96" s="592" t="s">
        <v>623</v>
      </c>
      <c r="REG96" s="592" t="s">
        <v>623</v>
      </c>
      <c r="REH96" s="592" t="s">
        <v>623</v>
      </c>
      <c r="REI96" s="592" t="s">
        <v>623</v>
      </c>
      <c r="REJ96" s="592" t="s">
        <v>623</v>
      </c>
      <c r="REK96" s="592" t="s">
        <v>623</v>
      </c>
      <c r="REL96" s="592" t="s">
        <v>623</v>
      </c>
      <c r="REM96" s="592" t="s">
        <v>623</v>
      </c>
      <c r="REN96" s="592" t="s">
        <v>623</v>
      </c>
      <c r="REO96" s="592" t="s">
        <v>623</v>
      </c>
      <c r="REP96" s="592" t="s">
        <v>623</v>
      </c>
      <c r="REQ96" s="592" t="s">
        <v>623</v>
      </c>
      <c r="RER96" s="592" t="s">
        <v>623</v>
      </c>
      <c r="RES96" s="592" t="s">
        <v>623</v>
      </c>
      <c r="RET96" s="592" t="s">
        <v>623</v>
      </c>
      <c r="REU96" s="592" t="s">
        <v>623</v>
      </c>
      <c r="REV96" s="592" t="s">
        <v>623</v>
      </c>
      <c r="REW96" s="592" t="s">
        <v>623</v>
      </c>
      <c r="REX96" s="592" t="s">
        <v>623</v>
      </c>
      <c r="REY96" s="592" t="s">
        <v>623</v>
      </c>
      <c r="REZ96" s="592" t="s">
        <v>623</v>
      </c>
      <c r="RFA96" s="592" t="s">
        <v>623</v>
      </c>
      <c r="RFB96" s="592" t="s">
        <v>623</v>
      </c>
      <c r="RFC96" s="592" t="s">
        <v>623</v>
      </c>
      <c r="RFD96" s="592" t="s">
        <v>623</v>
      </c>
      <c r="RFE96" s="592" t="s">
        <v>623</v>
      </c>
      <c r="RFF96" s="592" t="s">
        <v>623</v>
      </c>
      <c r="RFG96" s="592" t="s">
        <v>623</v>
      </c>
      <c r="RFH96" s="592" t="s">
        <v>623</v>
      </c>
      <c r="RFI96" s="592" t="s">
        <v>623</v>
      </c>
      <c r="RFJ96" s="592" t="s">
        <v>623</v>
      </c>
      <c r="RFK96" s="592" t="s">
        <v>623</v>
      </c>
      <c r="RFL96" s="592" t="s">
        <v>623</v>
      </c>
      <c r="RFM96" s="592" t="s">
        <v>623</v>
      </c>
      <c r="RFN96" s="592" t="s">
        <v>623</v>
      </c>
      <c r="RFO96" s="592" t="s">
        <v>623</v>
      </c>
      <c r="RFP96" s="592" t="s">
        <v>623</v>
      </c>
      <c r="RFQ96" s="592" t="s">
        <v>623</v>
      </c>
      <c r="RFR96" s="592" t="s">
        <v>623</v>
      </c>
      <c r="RFS96" s="592" t="s">
        <v>623</v>
      </c>
      <c r="RFT96" s="592" t="s">
        <v>623</v>
      </c>
      <c r="RFU96" s="592" t="s">
        <v>623</v>
      </c>
      <c r="RFV96" s="592" t="s">
        <v>623</v>
      </c>
      <c r="RFW96" s="592" t="s">
        <v>623</v>
      </c>
      <c r="RFX96" s="592" t="s">
        <v>623</v>
      </c>
      <c r="RFY96" s="592" t="s">
        <v>623</v>
      </c>
      <c r="RFZ96" s="592" t="s">
        <v>623</v>
      </c>
      <c r="RGA96" s="592" t="s">
        <v>623</v>
      </c>
      <c r="RGB96" s="592" t="s">
        <v>623</v>
      </c>
      <c r="RGC96" s="592" t="s">
        <v>623</v>
      </c>
      <c r="RGD96" s="592" t="s">
        <v>623</v>
      </c>
      <c r="RGE96" s="592" t="s">
        <v>623</v>
      </c>
      <c r="RGF96" s="592" t="s">
        <v>623</v>
      </c>
      <c r="RGG96" s="592" t="s">
        <v>623</v>
      </c>
      <c r="RGH96" s="592" t="s">
        <v>623</v>
      </c>
      <c r="RGI96" s="592" t="s">
        <v>623</v>
      </c>
      <c r="RGJ96" s="592" t="s">
        <v>623</v>
      </c>
      <c r="RGK96" s="592" t="s">
        <v>623</v>
      </c>
      <c r="RGL96" s="592" t="s">
        <v>623</v>
      </c>
      <c r="RGM96" s="592" t="s">
        <v>623</v>
      </c>
      <c r="RGN96" s="592" t="s">
        <v>623</v>
      </c>
      <c r="RGO96" s="592" t="s">
        <v>623</v>
      </c>
      <c r="RGP96" s="592" t="s">
        <v>623</v>
      </c>
      <c r="RGQ96" s="592" t="s">
        <v>623</v>
      </c>
      <c r="RGR96" s="592" t="s">
        <v>623</v>
      </c>
      <c r="RGS96" s="592" t="s">
        <v>623</v>
      </c>
      <c r="RGT96" s="592" t="s">
        <v>623</v>
      </c>
      <c r="RGU96" s="592" t="s">
        <v>623</v>
      </c>
      <c r="RGV96" s="592" t="s">
        <v>623</v>
      </c>
      <c r="RGW96" s="592" t="s">
        <v>623</v>
      </c>
      <c r="RGX96" s="592" t="s">
        <v>623</v>
      </c>
      <c r="RGY96" s="592" t="s">
        <v>623</v>
      </c>
      <c r="RGZ96" s="592" t="s">
        <v>623</v>
      </c>
      <c r="RHA96" s="592" t="s">
        <v>623</v>
      </c>
      <c r="RHB96" s="592" t="s">
        <v>623</v>
      </c>
      <c r="RHC96" s="592" t="s">
        <v>623</v>
      </c>
      <c r="RHD96" s="592" t="s">
        <v>623</v>
      </c>
      <c r="RHE96" s="592" t="s">
        <v>623</v>
      </c>
      <c r="RHF96" s="592" t="s">
        <v>623</v>
      </c>
      <c r="RHG96" s="592" t="s">
        <v>623</v>
      </c>
      <c r="RHH96" s="592" t="s">
        <v>623</v>
      </c>
      <c r="RHI96" s="592" t="s">
        <v>623</v>
      </c>
      <c r="RHJ96" s="592" t="s">
        <v>623</v>
      </c>
      <c r="RHK96" s="592" t="s">
        <v>623</v>
      </c>
      <c r="RHL96" s="592" t="s">
        <v>623</v>
      </c>
      <c r="RHM96" s="592" t="s">
        <v>623</v>
      </c>
      <c r="RHN96" s="592" t="s">
        <v>623</v>
      </c>
      <c r="RHO96" s="592" t="s">
        <v>623</v>
      </c>
      <c r="RHP96" s="592" t="s">
        <v>623</v>
      </c>
      <c r="RHQ96" s="592" t="s">
        <v>623</v>
      </c>
      <c r="RHR96" s="592" t="s">
        <v>623</v>
      </c>
      <c r="RHS96" s="592" t="s">
        <v>623</v>
      </c>
      <c r="RHT96" s="592" t="s">
        <v>623</v>
      </c>
      <c r="RHU96" s="592" t="s">
        <v>623</v>
      </c>
      <c r="RHV96" s="592" t="s">
        <v>623</v>
      </c>
      <c r="RHW96" s="592" t="s">
        <v>623</v>
      </c>
      <c r="RHX96" s="592" t="s">
        <v>623</v>
      </c>
      <c r="RHY96" s="592" t="s">
        <v>623</v>
      </c>
      <c r="RHZ96" s="592" t="s">
        <v>623</v>
      </c>
      <c r="RIA96" s="592" t="s">
        <v>623</v>
      </c>
      <c r="RIB96" s="592" t="s">
        <v>623</v>
      </c>
      <c r="RIC96" s="592" t="s">
        <v>623</v>
      </c>
      <c r="RID96" s="592" t="s">
        <v>623</v>
      </c>
      <c r="RIE96" s="592" t="s">
        <v>623</v>
      </c>
      <c r="RIF96" s="592" t="s">
        <v>623</v>
      </c>
      <c r="RIG96" s="592" t="s">
        <v>623</v>
      </c>
      <c r="RIH96" s="592" t="s">
        <v>623</v>
      </c>
      <c r="RII96" s="592" t="s">
        <v>623</v>
      </c>
      <c r="RIJ96" s="592" t="s">
        <v>623</v>
      </c>
      <c r="RIK96" s="592" t="s">
        <v>623</v>
      </c>
      <c r="RIL96" s="592" t="s">
        <v>623</v>
      </c>
      <c r="RIM96" s="592" t="s">
        <v>623</v>
      </c>
      <c r="RIN96" s="592" t="s">
        <v>623</v>
      </c>
      <c r="RIO96" s="592" t="s">
        <v>623</v>
      </c>
      <c r="RIP96" s="592" t="s">
        <v>623</v>
      </c>
      <c r="RIQ96" s="592" t="s">
        <v>623</v>
      </c>
      <c r="RIR96" s="592" t="s">
        <v>623</v>
      </c>
      <c r="RIS96" s="592" t="s">
        <v>623</v>
      </c>
      <c r="RIT96" s="592" t="s">
        <v>623</v>
      </c>
      <c r="RIU96" s="592" t="s">
        <v>623</v>
      </c>
      <c r="RIV96" s="592" t="s">
        <v>623</v>
      </c>
      <c r="RIW96" s="592" t="s">
        <v>623</v>
      </c>
      <c r="RIX96" s="592" t="s">
        <v>623</v>
      </c>
      <c r="RIY96" s="592" t="s">
        <v>623</v>
      </c>
      <c r="RIZ96" s="592" t="s">
        <v>623</v>
      </c>
      <c r="RJA96" s="592" t="s">
        <v>623</v>
      </c>
      <c r="RJB96" s="592" t="s">
        <v>623</v>
      </c>
      <c r="RJC96" s="592" t="s">
        <v>623</v>
      </c>
      <c r="RJD96" s="592" t="s">
        <v>623</v>
      </c>
      <c r="RJE96" s="592" t="s">
        <v>623</v>
      </c>
      <c r="RJF96" s="592" t="s">
        <v>623</v>
      </c>
      <c r="RJG96" s="592" t="s">
        <v>623</v>
      </c>
      <c r="RJH96" s="592" t="s">
        <v>623</v>
      </c>
      <c r="RJI96" s="592" t="s">
        <v>623</v>
      </c>
      <c r="RJJ96" s="592" t="s">
        <v>623</v>
      </c>
      <c r="RJK96" s="592" t="s">
        <v>623</v>
      </c>
      <c r="RJL96" s="592" t="s">
        <v>623</v>
      </c>
      <c r="RJM96" s="592" t="s">
        <v>623</v>
      </c>
      <c r="RJN96" s="592" t="s">
        <v>623</v>
      </c>
      <c r="RJO96" s="592" t="s">
        <v>623</v>
      </c>
      <c r="RJP96" s="592" t="s">
        <v>623</v>
      </c>
      <c r="RJQ96" s="592" t="s">
        <v>623</v>
      </c>
      <c r="RJR96" s="592" t="s">
        <v>623</v>
      </c>
      <c r="RJS96" s="592" t="s">
        <v>623</v>
      </c>
      <c r="RJT96" s="592" t="s">
        <v>623</v>
      </c>
      <c r="RJU96" s="592" t="s">
        <v>623</v>
      </c>
      <c r="RJV96" s="592" t="s">
        <v>623</v>
      </c>
      <c r="RJW96" s="592" t="s">
        <v>623</v>
      </c>
      <c r="RJX96" s="592" t="s">
        <v>623</v>
      </c>
      <c r="RJY96" s="592" t="s">
        <v>623</v>
      </c>
      <c r="RJZ96" s="592" t="s">
        <v>623</v>
      </c>
      <c r="RKA96" s="592" t="s">
        <v>623</v>
      </c>
      <c r="RKB96" s="592" t="s">
        <v>623</v>
      </c>
      <c r="RKC96" s="592" t="s">
        <v>623</v>
      </c>
      <c r="RKD96" s="592" t="s">
        <v>623</v>
      </c>
      <c r="RKE96" s="592" t="s">
        <v>623</v>
      </c>
      <c r="RKF96" s="592" t="s">
        <v>623</v>
      </c>
      <c r="RKG96" s="592" t="s">
        <v>623</v>
      </c>
      <c r="RKH96" s="592" t="s">
        <v>623</v>
      </c>
      <c r="RKI96" s="592" t="s">
        <v>623</v>
      </c>
      <c r="RKJ96" s="592" t="s">
        <v>623</v>
      </c>
      <c r="RKK96" s="592" t="s">
        <v>623</v>
      </c>
      <c r="RKL96" s="592" t="s">
        <v>623</v>
      </c>
      <c r="RKM96" s="592" t="s">
        <v>623</v>
      </c>
      <c r="RKN96" s="592" t="s">
        <v>623</v>
      </c>
      <c r="RKO96" s="592" t="s">
        <v>623</v>
      </c>
      <c r="RKP96" s="592" t="s">
        <v>623</v>
      </c>
      <c r="RKQ96" s="592" t="s">
        <v>623</v>
      </c>
      <c r="RKR96" s="592" t="s">
        <v>623</v>
      </c>
      <c r="RKS96" s="592" t="s">
        <v>623</v>
      </c>
      <c r="RKT96" s="592" t="s">
        <v>623</v>
      </c>
      <c r="RKU96" s="592" t="s">
        <v>623</v>
      </c>
      <c r="RKV96" s="592" t="s">
        <v>623</v>
      </c>
      <c r="RKW96" s="592" t="s">
        <v>623</v>
      </c>
      <c r="RKX96" s="592" t="s">
        <v>623</v>
      </c>
      <c r="RKY96" s="592" t="s">
        <v>623</v>
      </c>
      <c r="RKZ96" s="592" t="s">
        <v>623</v>
      </c>
      <c r="RLA96" s="592" t="s">
        <v>623</v>
      </c>
      <c r="RLB96" s="592" t="s">
        <v>623</v>
      </c>
      <c r="RLC96" s="592" t="s">
        <v>623</v>
      </c>
      <c r="RLD96" s="592" t="s">
        <v>623</v>
      </c>
      <c r="RLE96" s="592" t="s">
        <v>623</v>
      </c>
      <c r="RLF96" s="592" t="s">
        <v>623</v>
      </c>
      <c r="RLG96" s="592" t="s">
        <v>623</v>
      </c>
      <c r="RLH96" s="592" t="s">
        <v>623</v>
      </c>
      <c r="RLI96" s="592" t="s">
        <v>623</v>
      </c>
      <c r="RLJ96" s="592" t="s">
        <v>623</v>
      </c>
      <c r="RLK96" s="592" t="s">
        <v>623</v>
      </c>
      <c r="RLL96" s="592" t="s">
        <v>623</v>
      </c>
      <c r="RLM96" s="592" t="s">
        <v>623</v>
      </c>
      <c r="RLN96" s="592" t="s">
        <v>623</v>
      </c>
      <c r="RLO96" s="592" t="s">
        <v>623</v>
      </c>
      <c r="RLP96" s="592" t="s">
        <v>623</v>
      </c>
      <c r="RLQ96" s="592" t="s">
        <v>623</v>
      </c>
      <c r="RLR96" s="592" t="s">
        <v>623</v>
      </c>
      <c r="RLS96" s="592" t="s">
        <v>623</v>
      </c>
      <c r="RLT96" s="592" t="s">
        <v>623</v>
      </c>
      <c r="RLU96" s="592" t="s">
        <v>623</v>
      </c>
      <c r="RLV96" s="592" t="s">
        <v>623</v>
      </c>
      <c r="RLW96" s="592" t="s">
        <v>623</v>
      </c>
      <c r="RLX96" s="592" t="s">
        <v>623</v>
      </c>
      <c r="RLY96" s="592" t="s">
        <v>623</v>
      </c>
      <c r="RLZ96" s="592" t="s">
        <v>623</v>
      </c>
      <c r="RMA96" s="592" t="s">
        <v>623</v>
      </c>
      <c r="RMB96" s="592" t="s">
        <v>623</v>
      </c>
      <c r="RMC96" s="592" t="s">
        <v>623</v>
      </c>
      <c r="RMD96" s="592" t="s">
        <v>623</v>
      </c>
      <c r="RME96" s="592" t="s">
        <v>623</v>
      </c>
      <c r="RMF96" s="592" t="s">
        <v>623</v>
      </c>
      <c r="RMG96" s="592" t="s">
        <v>623</v>
      </c>
      <c r="RMH96" s="592" t="s">
        <v>623</v>
      </c>
      <c r="RMI96" s="592" t="s">
        <v>623</v>
      </c>
      <c r="RMJ96" s="592" t="s">
        <v>623</v>
      </c>
      <c r="RMK96" s="592" t="s">
        <v>623</v>
      </c>
      <c r="RML96" s="592" t="s">
        <v>623</v>
      </c>
      <c r="RMM96" s="592" t="s">
        <v>623</v>
      </c>
      <c r="RMN96" s="592" t="s">
        <v>623</v>
      </c>
      <c r="RMO96" s="592" t="s">
        <v>623</v>
      </c>
      <c r="RMP96" s="592" t="s">
        <v>623</v>
      </c>
      <c r="RMQ96" s="592" t="s">
        <v>623</v>
      </c>
      <c r="RMR96" s="592" t="s">
        <v>623</v>
      </c>
      <c r="RMS96" s="592" t="s">
        <v>623</v>
      </c>
      <c r="RMT96" s="592" t="s">
        <v>623</v>
      </c>
      <c r="RMU96" s="592" t="s">
        <v>623</v>
      </c>
      <c r="RMV96" s="592" t="s">
        <v>623</v>
      </c>
      <c r="RMW96" s="592" t="s">
        <v>623</v>
      </c>
      <c r="RMX96" s="592" t="s">
        <v>623</v>
      </c>
      <c r="RMY96" s="592" t="s">
        <v>623</v>
      </c>
      <c r="RMZ96" s="592" t="s">
        <v>623</v>
      </c>
      <c r="RNA96" s="592" t="s">
        <v>623</v>
      </c>
      <c r="RNB96" s="592" t="s">
        <v>623</v>
      </c>
      <c r="RNC96" s="592" t="s">
        <v>623</v>
      </c>
      <c r="RND96" s="592" t="s">
        <v>623</v>
      </c>
      <c r="RNE96" s="592" t="s">
        <v>623</v>
      </c>
      <c r="RNF96" s="592" t="s">
        <v>623</v>
      </c>
      <c r="RNG96" s="592" t="s">
        <v>623</v>
      </c>
      <c r="RNH96" s="592" t="s">
        <v>623</v>
      </c>
      <c r="RNI96" s="592" t="s">
        <v>623</v>
      </c>
      <c r="RNJ96" s="592" t="s">
        <v>623</v>
      </c>
      <c r="RNK96" s="592" t="s">
        <v>623</v>
      </c>
      <c r="RNL96" s="592" t="s">
        <v>623</v>
      </c>
      <c r="RNM96" s="592" t="s">
        <v>623</v>
      </c>
      <c r="RNN96" s="592" t="s">
        <v>623</v>
      </c>
      <c r="RNO96" s="592" t="s">
        <v>623</v>
      </c>
      <c r="RNP96" s="592" t="s">
        <v>623</v>
      </c>
      <c r="RNQ96" s="592" t="s">
        <v>623</v>
      </c>
      <c r="RNR96" s="592" t="s">
        <v>623</v>
      </c>
      <c r="RNS96" s="592" t="s">
        <v>623</v>
      </c>
      <c r="RNT96" s="592" t="s">
        <v>623</v>
      </c>
      <c r="RNU96" s="592" t="s">
        <v>623</v>
      </c>
      <c r="RNV96" s="592" t="s">
        <v>623</v>
      </c>
      <c r="RNW96" s="592" t="s">
        <v>623</v>
      </c>
      <c r="RNX96" s="592" t="s">
        <v>623</v>
      </c>
      <c r="RNY96" s="592" t="s">
        <v>623</v>
      </c>
      <c r="RNZ96" s="592" t="s">
        <v>623</v>
      </c>
      <c r="ROA96" s="592" t="s">
        <v>623</v>
      </c>
      <c r="ROB96" s="592" t="s">
        <v>623</v>
      </c>
      <c r="ROC96" s="592" t="s">
        <v>623</v>
      </c>
      <c r="ROD96" s="592" t="s">
        <v>623</v>
      </c>
      <c r="ROE96" s="592" t="s">
        <v>623</v>
      </c>
      <c r="ROF96" s="592" t="s">
        <v>623</v>
      </c>
      <c r="ROG96" s="592" t="s">
        <v>623</v>
      </c>
      <c r="ROH96" s="592" t="s">
        <v>623</v>
      </c>
      <c r="ROI96" s="592" t="s">
        <v>623</v>
      </c>
      <c r="ROJ96" s="592" t="s">
        <v>623</v>
      </c>
      <c r="ROK96" s="592" t="s">
        <v>623</v>
      </c>
      <c r="ROL96" s="592" t="s">
        <v>623</v>
      </c>
      <c r="ROM96" s="592" t="s">
        <v>623</v>
      </c>
      <c r="RON96" s="592" t="s">
        <v>623</v>
      </c>
      <c r="ROO96" s="592" t="s">
        <v>623</v>
      </c>
      <c r="ROP96" s="592" t="s">
        <v>623</v>
      </c>
      <c r="ROQ96" s="592" t="s">
        <v>623</v>
      </c>
      <c r="ROR96" s="592" t="s">
        <v>623</v>
      </c>
      <c r="ROS96" s="592" t="s">
        <v>623</v>
      </c>
      <c r="ROT96" s="592" t="s">
        <v>623</v>
      </c>
      <c r="ROU96" s="592" t="s">
        <v>623</v>
      </c>
      <c r="ROV96" s="592" t="s">
        <v>623</v>
      </c>
      <c r="ROW96" s="592" t="s">
        <v>623</v>
      </c>
      <c r="ROX96" s="592" t="s">
        <v>623</v>
      </c>
      <c r="ROY96" s="592" t="s">
        <v>623</v>
      </c>
      <c r="ROZ96" s="592" t="s">
        <v>623</v>
      </c>
      <c r="RPA96" s="592" t="s">
        <v>623</v>
      </c>
      <c r="RPB96" s="592" t="s">
        <v>623</v>
      </c>
      <c r="RPC96" s="592" t="s">
        <v>623</v>
      </c>
      <c r="RPD96" s="592" t="s">
        <v>623</v>
      </c>
      <c r="RPE96" s="592" t="s">
        <v>623</v>
      </c>
      <c r="RPF96" s="592" t="s">
        <v>623</v>
      </c>
      <c r="RPG96" s="592" t="s">
        <v>623</v>
      </c>
      <c r="RPH96" s="592" t="s">
        <v>623</v>
      </c>
      <c r="RPI96" s="592" t="s">
        <v>623</v>
      </c>
      <c r="RPJ96" s="592" t="s">
        <v>623</v>
      </c>
      <c r="RPK96" s="592" t="s">
        <v>623</v>
      </c>
      <c r="RPL96" s="592" t="s">
        <v>623</v>
      </c>
      <c r="RPM96" s="592" t="s">
        <v>623</v>
      </c>
      <c r="RPN96" s="592" t="s">
        <v>623</v>
      </c>
      <c r="RPO96" s="592" t="s">
        <v>623</v>
      </c>
      <c r="RPP96" s="592" t="s">
        <v>623</v>
      </c>
      <c r="RPQ96" s="592" t="s">
        <v>623</v>
      </c>
      <c r="RPR96" s="592" t="s">
        <v>623</v>
      </c>
      <c r="RPS96" s="592" t="s">
        <v>623</v>
      </c>
      <c r="RPT96" s="592" t="s">
        <v>623</v>
      </c>
      <c r="RPU96" s="592" t="s">
        <v>623</v>
      </c>
      <c r="RPV96" s="592" t="s">
        <v>623</v>
      </c>
      <c r="RPW96" s="592" t="s">
        <v>623</v>
      </c>
      <c r="RPX96" s="592" t="s">
        <v>623</v>
      </c>
      <c r="RPY96" s="592" t="s">
        <v>623</v>
      </c>
      <c r="RPZ96" s="592" t="s">
        <v>623</v>
      </c>
      <c r="RQA96" s="592" t="s">
        <v>623</v>
      </c>
      <c r="RQB96" s="592" t="s">
        <v>623</v>
      </c>
      <c r="RQC96" s="592" t="s">
        <v>623</v>
      </c>
      <c r="RQD96" s="592" t="s">
        <v>623</v>
      </c>
      <c r="RQE96" s="592" t="s">
        <v>623</v>
      </c>
      <c r="RQF96" s="592" t="s">
        <v>623</v>
      </c>
      <c r="RQG96" s="592" t="s">
        <v>623</v>
      </c>
      <c r="RQH96" s="592" t="s">
        <v>623</v>
      </c>
      <c r="RQI96" s="592" t="s">
        <v>623</v>
      </c>
      <c r="RQJ96" s="592" t="s">
        <v>623</v>
      </c>
      <c r="RQK96" s="592" t="s">
        <v>623</v>
      </c>
      <c r="RQL96" s="592" t="s">
        <v>623</v>
      </c>
      <c r="RQM96" s="592" t="s">
        <v>623</v>
      </c>
      <c r="RQN96" s="592" t="s">
        <v>623</v>
      </c>
      <c r="RQO96" s="592" t="s">
        <v>623</v>
      </c>
      <c r="RQP96" s="592" t="s">
        <v>623</v>
      </c>
      <c r="RQQ96" s="592" t="s">
        <v>623</v>
      </c>
      <c r="RQR96" s="592" t="s">
        <v>623</v>
      </c>
      <c r="RQS96" s="592" t="s">
        <v>623</v>
      </c>
      <c r="RQT96" s="592" t="s">
        <v>623</v>
      </c>
      <c r="RQU96" s="592" t="s">
        <v>623</v>
      </c>
      <c r="RQV96" s="592" t="s">
        <v>623</v>
      </c>
      <c r="RQW96" s="592" t="s">
        <v>623</v>
      </c>
      <c r="RQX96" s="592" t="s">
        <v>623</v>
      </c>
      <c r="RQY96" s="592" t="s">
        <v>623</v>
      </c>
      <c r="RQZ96" s="592" t="s">
        <v>623</v>
      </c>
      <c r="RRA96" s="592" t="s">
        <v>623</v>
      </c>
      <c r="RRB96" s="592" t="s">
        <v>623</v>
      </c>
      <c r="RRC96" s="592" t="s">
        <v>623</v>
      </c>
      <c r="RRD96" s="592" t="s">
        <v>623</v>
      </c>
      <c r="RRE96" s="592" t="s">
        <v>623</v>
      </c>
      <c r="RRF96" s="592" t="s">
        <v>623</v>
      </c>
      <c r="RRG96" s="592" t="s">
        <v>623</v>
      </c>
      <c r="RRH96" s="592" t="s">
        <v>623</v>
      </c>
      <c r="RRI96" s="592" t="s">
        <v>623</v>
      </c>
      <c r="RRJ96" s="592" t="s">
        <v>623</v>
      </c>
      <c r="RRK96" s="592" t="s">
        <v>623</v>
      </c>
      <c r="RRL96" s="592" t="s">
        <v>623</v>
      </c>
      <c r="RRM96" s="592" t="s">
        <v>623</v>
      </c>
      <c r="RRN96" s="592" t="s">
        <v>623</v>
      </c>
      <c r="RRO96" s="592" t="s">
        <v>623</v>
      </c>
      <c r="RRP96" s="592" t="s">
        <v>623</v>
      </c>
      <c r="RRQ96" s="592" t="s">
        <v>623</v>
      </c>
      <c r="RRR96" s="592" t="s">
        <v>623</v>
      </c>
      <c r="RRS96" s="592" t="s">
        <v>623</v>
      </c>
      <c r="RRT96" s="592" t="s">
        <v>623</v>
      </c>
      <c r="RRU96" s="592" t="s">
        <v>623</v>
      </c>
      <c r="RRV96" s="592" t="s">
        <v>623</v>
      </c>
      <c r="RRW96" s="592" t="s">
        <v>623</v>
      </c>
      <c r="RRX96" s="592" t="s">
        <v>623</v>
      </c>
      <c r="RRY96" s="592" t="s">
        <v>623</v>
      </c>
      <c r="RRZ96" s="592" t="s">
        <v>623</v>
      </c>
      <c r="RSA96" s="592" t="s">
        <v>623</v>
      </c>
      <c r="RSB96" s="592" t="s">
        <v>623</v>
      </c>
      <c r="RSC96" s="592" t="s">
        <v>623</v>
      </c>
      <c r="RSD96" s="592" t="s">
        <v>623</v>
      </c>
      <c r="RSE96" s="592" t="s">
        <v>623</v>
      </c>
      <c r="RSF96" s="592" t="s">
        <v>623</v>
      </c>
      <c r="RSG96" s="592" t="s">
        <v>623</v>
      </c>
      <c r="RSH96" s="592" t="s">
        <v>623</v>
      </c>
      <c r="RSI96" s="592" t="s">
        <v>623</v>
      </c>
      <c r="RSJ96" s="592" t="s">
        <v>623</v>
      </c>
      <c r="RSK96" s="592" t="s">
        <v>623</v>
      </c>
      <c r="RSL96" s="592" t="s">
        <v>623</v>
      </c>
      <c r="RSM96" s="592" t="s">
        <v>623</v>
      </c>
      <c r="RSN96" s="592" t="s">
        <v>623</v>
      </c>
      <c r="RSO96" s="592" t="s">
        <v>623</v>
      </c>
      <c r="RSP96" s="592" t="s">
        <v>623</v>
      </c>
      <c r="RSQ96" s="592" t="s">
        <v>623</v>
      </c>
      <c r="RSR96" s="592" t="s">
        <v>623</v>
      </c>
      <c r="RSS96" s="592" t="s">
        <v>623</v>
      </c>
      <c r="RST96" s="592" t="s">
        <v>623</v>
      </c>
      <c r="RSU96" s="592" t="s">
        <v>623</v>
      </c>
      <c r="RSV96" s="592" t="s">
        <v>623</v>
      </c>
      <c r="RSW96" s="592" t="s">
        <v>623</v>
      </c>
      <c r="RSX96" s="592" t="s">
        <v>623</v>
      </c>
      <c r="RSY96" s="592" t="s">
        <v>623</v>
      </c>
      <c r="RSZ96" s="592" t="s">
        <v>623</v>
      </c>
      <c r="RTA96" s="592" t="s">
        <v>623</v>
      </c>
      <c r="RTB96" s="592" t="s">
        <v>623</v>
      </c>
      <c r="RTC96" s="592" t="s">
        <v>623</v>
      </c>
      <c r="RTD96" s="592" t="s">
        <v>623</v>
      </c>
      <c r="RTE96" s="592" t="s">
        <v>623</v>
      </c>
      <c r="RTF96" s="592" t="s">
        <v>623</v>
      </c>
      <c r="RTG96" s="592" t="s">
        <v>623</v>
      </c>
      <c r="RTH96" s="592" t="s">
        <v>623</v>
      </c>
      <c r="RTI96" s="592" t="s">
        <v>623</v>
      </c>
      <c r="RTJ96" s="592" t="s">
        <v>623</v>
      </c>
      <c r="RTK96" s="592" t="s">
        <v>623</v>
      </c>
      <c r="RTL96" s="592" t="s">
        <v>623</v>
      </c>
      <c r="RTM96" s="592" t="s">
        <v>623</v>
      </c>
      <c r="RTN96" s="592" t="s">
        <v>623</v>
      </c>
      <c r="RTO96" s="592" t="s">
        <v>623</v>
      </c>
      <c r="RTP96" s="592" t="s">
        <v>623</v>
      </c>
      <c r="RTQ96" s="592" t="s">
        <v>623</v>
      </c>
      <c r="RTR96" s="592" t="s">
        <v>623</v>
      </c>
      <c r="RTS96" s="592" t="s">
        <v>623</v>
      </c>
      <c r="RTT96" s="592" t="s">
        <v>623</v>
      </c>
      <c r="RTU96" s="592" t="s">
        <v>623</v>
      </c>
      <c r="RTV96" s="592" t="s">
        <v>623</v>
      </c>
      <c r="RTW96" s="592" t="s">
        <v>623</v>
      </c>
      <c r="RTX96" s="592" t="s">
        <v>623</v>
      </c>
      <c r="RTY96" s="592" t="s">
        <v>623</v>
      </c>
      <c r="RTZ96" s="592" t="s">
        <v>623</v>
      </c>
      <c r="RUA96" s="592" t="s">
        <v>623</v>
      </c>
      <c r="RUB96" s="592" t="s">
        <v>623</v>
      </c>
      <c r="RUC96" s="592" t="s">
        <v>623</v>
      </c>
      <c r="RUD96" s="592" t="s">
        <v>623</v>
      </c>
      <c r="RUE96" s="592" t="s">
        <v>623</v>
      </c>
      <c r="RUF96" s="592" t="s">
        <v>623</v>
      </c>
      <c r="RUG96" s="592" t="s">
        <v>623</v>
      </c>
      <c r="RUH96" s="592" t="s">
        <v>623</v>
      </c>
      <c r="RUI96" s="592" t="s">
        <v>623</v>
      </c>
      <c r="RUJ96" s="592" t="s">
        <v>623</v>
      </c>
      <c r="RUK96" s="592" t="s">
        <v>623</v>
      </c>
      <c r="RUL96" s="592" t="s">
        <v>623</v>
      </c>
      <c r="RUM96" s="592" t="s">
        <v>623</v>
      </c>
      <c r="RUN96" s="592" t="s">
        <v>623</v>
      </c>
      <c r="RUO96" s="592" t="s">
        <v>623</v>
      </c>
      <c r="RUP96" s="592" t="s">
        <v>623</v>
      </c>
      <c r="RUQ96" s="592" t="s">
        <v>623</v>
      </c>
      <c r="RUR96" s="592" t="s">
        <v>623</v>
      </c>
      <c r="RUS96" s="592" t="s">
        <v>623</v>
      </c>
      <c r="RUT96" s="592" t="s">
        <v>623</v>
      </c>
      <c r="RUU96" s="592" t="s">
        <v>623</v>
      </c>
      <c r="RUV96" s="592" t="s">
        <v>623</v>
      </c>
      <c r="RUW96" s="592" t="s">
        <v>623</v>
      </c>
      <c r="RUX96" s="592" t="s">
        <v>623</v>
      </c>
      <c r="RUY96" s="592" t="s">
        <v>623</v>
      </c>
      <c r="RUZ96" s="592" t="s">
        <v>623</v>
      </c>
      <c r="RVA96" s="592" t="s">
        <v>623</v>
      </c>
      <c r="RVB96" s="592" t="s">
        <v>623</v>
      </c>
      <c r="RVC96" s="592" t="s">
        <v>623</v>
      </c>
      <c r="RVD96" s="592" t="s">
        <v>623</v>
      </c>
      <c r="RVE96" s="592" t="s">
        <v>623</v>
      </c>
      <c r="RVF96" s="592" t="s">
        <v>623</v>
      </c>
      <c r="RVG96" s="592" t="s">
        <v>623</v>
      </c>
      <c r="RVH96" s="592" t="s">
        <v>623</v>
      </c>
      <c r="RVI96" s="592" t="s">
        <v>623</v>
      </c>
      <c r="RVJ96" s="592" t="s">
        <v>623</v>
      </c>
      <c r="RVK96" s="592" t="s">
        <v>623</v>
      </c>
      <c r="RVL96" s="592" t="s">
        <v>623</v>
      </c>
      <c r="RVM96" s="592" t="s">
        <v>623</v>
      </c>
      <c r="RVN96" s="592" t="s">
        <v>623</v>
      </c>
      <c r="RVO96" s="592" t="s">
        <v>623</v>
      </c>
      <c r="RVP96" s="592" t="s">
        <v>623</v>
      </c>
      <c r="RVQ96" s="592" t="s">
        <v>623</v>
      </c>
      <c r="RVR96" s="592" t="s">
        <v>623</v>
      </c>
      <c r="RVS96" s="592" t="s">
        <v>623</v>
      </c>
      <c r="RVT96" s="592" t="s">
        <v>623</v>
      </c>
      <c r="RVU96" s="592" t="s">
        <v>623</v>
      </c>
      <c r="RVV96" s="592" t="s">
        <v>623</v>
      </c>
      <c r="RVW96" s="592" t="s">
        <v>623</v>
      </c>
      <c r="RVX96" s="592" t="s">
        <v>623</v>
      </c>
      <c r="RVY96" s="592" t="s">
        <v>623</v>
      </c>
      <c r="RVZ96" s="592" t="s">
        <v>623</v>
      </c>
      <c r="RWA96" s="592" t="s">
        <v>623</v>
      </c>
      <c r="RWB96" s="592" t="s">
        <v>623</v>
      </c>
      <c r="RWC96" s="592" t="s">
        <v>623</v>
      </c>
      <c r="RWD96" s="592" t="s">
        <v>623</v>
      </c>
      <c r="RWE96" s="592" t="s">
        <v>623</v>
      </c>
      <c r="RWF96" s="592" t="s">
        <v>623</v>
      </c>
      <c r="RWG96" s="592" t="s">
        <v>623</v>
      </c>
      <c r="RWH96" s="592" t="s">
        <v>623</v>
      </c>
      <c r="RWI96" s="592" t="s">
        <v>623</v>
      </c>
      <c r="RWJ96" s="592" t="s">
        <v>623</v>
      </c>
      <c r="RWK96" s="592" t="s">
        <v>623</v>
      </c>
      <c r="RWL96" s="592" t="s">
        <v>623</v>
      </c>
      <c r="RWM96" s="592" t="s">
        <v>623</v>
      </c>
      <c r="RWN96" s="592" t="s">
        <v>623</v>
      </c>
      <c r="RWO96" s="592" t="s">
        <v>623</v>
      </c>
      <c r="RWP96" s="592" t="s">
        <v>623</v>
      </c>
      <c r="RWQ96" s="592" t="s">
        <v>623</v>
      </c>
      <c r="RWR96" s="592" t="s">
        <v>623</v>
      </c>
      <c r="RWS96" s="592" t="s">
        <v>623</v>
      </c>
      <c r="RWT96" s="592" t="s">
        <v>623</v>
      </c>
      <c r="RWU96" s="592" t="s">
        <v>623</v>
      </c>
      <c r="RWV96" s="592" t="s">
        <v>623</v>
      </c>
      <c r="RWW96" s="592" t="s">
        <v>623</v>
      </c>
      <c r="RWX96" s="592" t="s">
        <v>623</v>
      </c>
      <c r="RWY96" s="592" t="s">
        <v>623</v>
      </c>
      <c r="RWZ96" s="592" t="s">
        <v>623</v>
      </c>
      <c r="RXA96" s="592" t="s">
        <v>623</v>
      </c>
      <c r="RXB96" s="592" t="s">
        <v>623</v>
      </c>
      <c r="RXC96" s="592" t="s">
        <v>623</v>
      </c>
      <c r="RXD96" s="592" t="s">
        <v>623</v>
      </c>
      <c r="RXE96" s="592" t="s">
        <v>623</v>
      </c>
      <c r="RXF96" s="592" t="s">
        <v>623</v>
      </c>
      <c r="RXG96" s="592" t="s">
        <v>623</v>
      </c>
      <c r="RXH96" s="592" t="s">
        <v>623</v>
      </c>
      <c r="RXI96" s="592" t="s">
        <v>623</v>
      </c>
      <c r="RXJ96" s="592" t="s">
        <v>623</v>
      </c>
      <c r="RXK96" s="592" t="s">
        <v>623</v>
      </c>
      <c r="RXL96" s="592" t="s">
        <v>623</v>
      </c>
      <c r="RXM96" s="592" t="s">
        <v>623</v>
      </c>
      <c r="RXN96" s="592" t="s">
        <v>623</v>
      </c>
      <c r="RXO96" s="592" t="s">
        <v>623</v>
      </c>
      <c r="RXP96" s="592" t="s">
        <v>623</v>
      </c>
      <c r="RXQ96" s="592" t="s">
        <v>623</v>
      </c>
      <c r="RXR96" s="592" t="s">
        <v>623</v>
      </c>
      <c r="RXS96" s="592" t="s">
        <v>623</v>
      </c>
      <c r="RXT96" s="592" t="s">
        <v>623</v>
      </c>
      <c r="RXU96" s="592" t="s">
        <v>623</v>
      </c>
      <c r="RXV96" s="592" t="s">
        <v>623</v>
      </c>
      <c r="RXW96" s="592" t="s">
        <v>623</v>
      </c>
      <c r="RXX96" s="592" t="s">
        <v>623</v>
      </c>
      <c r="RXY96" s="592" t="s">
        <v>623</v>
      </c>
      <c r="RXZ96" s="592" t="s">
        <v>623</v>
      </c>
      <c r="RYA96" s="592" t="s">
        <v>623</v>
      </c>
      <c r="RYB96" s="592" t="s">
        <v>623</v>
      </c>
      <c r="RYC96" s="592" t="s">
        <v>623</v>
      </c>
      <c r="RYD96" s="592" t="s">
        <v>623</v>
      </c>
      <c r="RYE96" s="592" t="s">
        <v>623</v>
      </c>
      <c r="RYF96" s="592" t="s">
        <v>623</v>
      </c>
      <c r="RYG96" s="592" t="s">
        <v>623</v>
      </c>
      <c r="RYH96" s="592" t="s">
        <v>623</v>
      </c>
      <c r="RYI96" s="592" t="s">
        <v>623</v>
      </c>
      <c r="RYJ96" s="592" t="s">
        <v>623</v>
      </c>
      <c r="RYK96" s="592" t="s">
        <v>623</v>
      </c>
      <c r="RYL96" s="592" t="s">
        <v>623</v>
      </c>
      <c r="RYM96" s="592" t="s">
        <v>623</v>
      </c>
      <c r="RYN96" s="592" t="s">
        <v>623</v>
      </c>
      <c r="RYO96" s="592" t="s">
        <v>623</v>
      </c>
      <c r="RYP96" s="592" t="s">
        <v>623</v>
      </c>
      <c r="RYQ96" s="592" t="s">
        <v>623</v>
      </c>
      <c r="RYR96" s="592" t="s">
        <v>623</v>
      </c>
      <c r="RYS96" s="592" t="s">
        <v>623</v>
      </c>
      <c r="RYT96" s="592" t="s">
        <v>623</v>
      </c>
      <c r="RYU96" s="592" t="s">
        <v>623</v>
      </c>
      <c r="RYV96" s="592" t="s">
        <v>623</v>
      </c>
      <c r="RYW96" s="592" t="s">
        <v>623</v>
      </c>
      <c r="RYX96" s="592" t="s">
        <v>623</v>
      </c>
      <c r="RYY96" s="592" t="s">
        <v>623</v>
      </c>
      <c r="RYZ96" s="592" t="s">
        <v>623</v>
      </c>
      <c r="RZA96" s="592" t="s">
        <v>623</v>
      </c>
      <c r="RZB96" s="592" t="s">
        <v>623</v>
      </c>
      <c r="RZC96" s="592" t="s">
        <v>623</v>
      </c>
      <c r="RZD96" s="592" t="s">
        <v>623</v>
      </c>
      <c r="RZE96" s="592" t="s">
        <v>623</v>
      </c>
      <c r="RZF96" s="592" t="s">
        <v>623</v>
      </c>
      <c r="RZG96" s="592" t="s">
        <v>623</v>
      </c>
      <c r="RZH96" s="592" t="s">
        <v>623</v>
      </c>
      <c r="RZI96" s="592" t="s">
        <v>623</v>
      </c>
      <c r="RZJ96" s="592" t="s">
        <v>623</v>
      </c>
      <c r="RZK96" s="592" t="s">
        <v>623</v>
      </c>
      <c r="RZL96" s="592" t="s">
        <v>623</v>
      </c>
      <c r="RZM96" s="592" t="s">
        <v>623</v>
      </c>
      <c r="RZN96" s="592" t="s">
        <v>623</v>
      </c>
      <c r="RZO96" s="592" t="s">
        <v>623</v>
      </c>
      <c r="RZP96" s="592" t="s">
        <v>623</v>
      </c>
      <c r="RZQ96" s="592" t="s">
        <v>623</v>
      </c>
      <c r="RZR96" s="592" t="s">
        <v>623</v>
      </c>
      <c r="RZS96" s="592" t="s">
        <v>623</v>
      </c>
      <c r="RZT96" s="592" t="s">
        <v>623</v>
      </c>
      <c r="RZU96" s="592" t="s">
        <v>623</v>
      </c>
      <c r="RZV96" s="592" t="s">
        <v>623</v>
      </c>
      <c r="RZW96" s="592" t="s">
        <v>623</v>
      </c>
      <c r="RZX96" s="592" t="s">
        <v>623</v>
      </c>
      <c r="RZY96" s="592" t="s">
        <v>623</v>
      </c>
      <c r="RZZ96" s="592" t="s">
        <v>623</v>
      </c>
      <c r="SAA96" s="592" t="s">
        <v>623</v>
      </c>
      <c r="SAB96" s="592" t="s">
        <v>623</v>
      </c>
      <c r="SAC96" s="592" t="s">
        <v>623</v>
      </c>
      <c r="SAD96" s="592" t="s">
        <v>623</v>
      </c>
      <c r="SAE96" s="592" t="s">
        <v>623</v>
      </c>
      <c r="SAF96" s="592" t="s">
        <v>623</v>
      </c>
      <c r="SAG96" s="592" t="s">
        <v>623</v>
      </c>
      <c r="SAH96" s="592" t="s">
        <v>623</v>
      </c>
      <c r="SAI96" s="592" t="s">
        <v>623</v>
      </c>
      <c r="SAJ96" s="592" t="s">
        <v>623</v>
      </c>
      <c r="SAK96" s="592" t="s">
        <v>623</v>
      </c>
      <c r="SAL96" s="592" t="s">
        <v>623</v>
      </c>
      <c r="SAM96" s="592" t="s">
        <v>623</v>
      </c>
      <c r="SAN96" s="592" t="s">
        <v>623</v>
      </c>
      <c r="SAO96" s="592" t="s">
        <v>623</v>
      </c>
      <c r="SAP96" s="592" t="s">
        <v>623</v>
      </c>
      <c r="SAQ96" s="592" t="s">
        <v>623</v>
      </c>
      <c r="SAR96" s="592" t="s">
        <v>623</v>
      </c>
      <c r="SAS96" s="592" t="s">
        <v>623</v>
      </c>
      <c r="SAT96" s="592" t="s">
        <v>623</v>
      </c>
      <c r="SAU96" s="592" t="s">
        <v>623</v>
      </c>
      <c r="SAV96" s="592" t="s">
        <v>623</v>
      </c>
      <c r="SAW96" s="592" t="s">
        <v>623</v>
      </c>
      <c r="SAX96" s="592" t="s">
        <v>623</v>
      </c>
      <c r="SAY96" s="592" t="s">
        <v>623</v>
      </c>
      <c r="SAZ96" s="592" t="s">
        <v>623</v>
      </c>
      <c r="SBA96" s="592" t="s">
        <v>623</v>
      </c>
      <c r="SBB96" s="592" t="s">
        <v>623</v>
      </c>
      <c r="SBC96" s="592" t="s">
        <v>623</v>
      </c>
      <c r="SBD96" s="592" t="s">
        <v>623</v>
      </c>
      <c r="SBE96" s="592" t="s">
        <v>623</v>
      </c>
      <c r="SBF96" s="592" t="s">
        <v>623</v>
      </c>
      <c r="SBG96" s="592" t="s">
        <v>623</v>
      </c>
      <c r="SBH96" s="592" t="s">
        <v>623</v>
      </c>
      <c r="SBI96" s="592" t="s">
        <v>623</v>
      </c>
      <c r="SBJ96" s="592" t="s">
        <v>623</v>
      </c>
      <c r="SBK96" s="592" t="s">
        <v>623</v>
      </c>
      <c r="SBL96" s="592" t="s">
        <v>623</v>
      </c>
      <c r="SBM96" s="592" t="s">
        <v>623</v>
      </c>
      <c r="SBN96" s="592" t="s">
        <v>623</v>
      </c>
      <c r="SBO96" s="592" t="s">
        <v>623</v>
      </c>
      <c r="SBP96" s="592" t="s">
        <v>623</v>
      </c>
      <c r="SBQ96" s="592" t="s">
        <v>623</v>
      </c>
      <c r="SBR96" s="592" t="s">
        <v>623</v>
      </c>
      <c r="SBS96" s="592" t="s">
        <v>623</v>
      </c>
      <c r="SBT96" s="592" t="s">
        <v>623</v>
      </c>
      <c r="SBU96" s="592" t="s">
        <v>623</v>
      </c>
      <c r="SBV96" s="592" t="s">
        <v>623</v>
      </c>
      <c r="SBW96" s="592" t="s">
        <v>623</v>
      </c>
      <c r="SBX96" s="592" t="s">
        <v>623</v>
      </c>
      <c r="SBY96" s="592" t="s">
        <v>623</v>
      </c>
      <c r="SBZ96" s="592" t="s">
        <v>623</v>
      </c>
      <c r="SCA96" s="592" t="s">
        <v>623</v>
      </c>
      <c r="SCB96" s="592" t="s">
        <v>623</v>
      </c>
      <c r="SCC96" s="592" t="s">
        <v>623</v>
      </c>
      <c r="SCD96" s="592" t="s">
        <v>623</v>
      </c>
      <c r="SCE96" s="592" t="s">
        <v>623</v>
      </c>
      <c r="SCF96" s="592" t="s">
        <v>623</v>
      </c>
      <c r="SCG96" s="592" t="s">
        <v>623</v>
      </c>
      <c r="SCH96" s="592" t="s">
        <v>623</v>
      </c>
      <c r="SCI96" s="592" t="s">
        <v>623</v>
      </c>
      <c r="SCJ96" s="592" t="s">
        <v>623</v>
      </c>
      <c r="SCK96" s="592" t="s">
        <v>623</v>
      </c>
      <c r="SCL96" s="592" t="s">
        <v>623</v>
      </c>
      <c r="SCM96" s="592" t="s">
        <v>623</v>
      </c>
      <c r="SCN96" s="592" t="s">
        <v>623</v>
      </c>
      <c r="SCO96" s="592" t="s">
        <v>623</v>
      </c>
      <c r="SCP96" s="592" t="s">
        <v>623</v>
      </c>
      <c r="SCQ96" s="592" t="s">
        <v>623</v>
      </c>
      <c r="SCR96" s="592" t="s">
        <v>623</v>
      </c>
      <c r="SCS96" s="592" t="s">
        <v>623</v>
      </c>
      <c r="SCT96" s="592" t="s">
        <v>623</v>
      </c>
      <c r="SCU96" s="592" t="s">
        <v>623</v>
      </c>
      <c r="SCV96" s="592" t="s">
        <v>623</v>
      </c>
      <c r="SCW96" s="592" t="s">
        <v>623</v>
      </c>
      <c r="SCX96" s="592" t="s">
        <v>623</v>
      </c>
      <c r="SCY96" s="592" t="s">
        <v>623</v>
      </c>
      <c r="SCZ96" s="592" t="s">
        <v>623</v>
      </c>
      <c r="SDA96" s="592" t="s">
        <v>623</v>
      </c>
      <c r="SDB96" s="592" t="s">
        <v>623</v>
      </c>
      <c r="SDC96" s="592" t="s">
        <v>623</v>
      </c>
      <c r="SDD96" s="592" t="s">
        <v>623</v>
      </c>
      <c r="SDE96" s="592" t="s">
        <v>623</v>
      </c>
      <c r="SDF96" s="592" t="s">
        <v>623</v>
      </c>
      <c r="SDG96" s="592" t="s">
        <v>623</v>
      </c>
      <c r="SDH96" s="592" t="s">
        <v>623</v>
      </c>
      <c r="SDI96" s="592" t="s">
        <v>623</v>
      </c>
      <c r="SDJ96" s="592" t="s">
        <v>623</v>
      </c>
      <c r="SDK96" s="592" t="s">
        <v>623</v>
      </c>
      <c r="SDL96" s="592" t="s">
        <v>623</v>
      </c>
      <c r="SDM96" s="592" t="s">
        <v>623</v>
      </c>
      <c r="SDN96" s="592" t="s">
        <v>623</v>
      </c>
      <c r="SDO96" s="592" t="s">
        <v>623</v>
      </c>
      <c r="SDP96" s="592" t="s">
        <v>623</v>
      </c>
      <c r="SDQ96" s="592" t="s">
        <v>623</v>
      </c>
      <c r="SDR96" s="592" t="s">
        <v>623</v>
      </c>
      <c r="SDS96" s="592" t="s">
        <v>623</v>
      </c>
      <c r="SDT96" s="592" t="s">
        <v>623</v>
      </c>
      <c r="SDU96" s="592" t="s">
        <v>623</v>
      </c>
      <c r="SDV96" s="592" t="s">
        <v>623</v>
      </c>
      <c r="SDW96" s="592" t="s">
        <v>623</v>
      </c>
      <c r="SDX96" s="592" t="s">
        <v>623</v>
      </c>
      <c r="SDY96" s="592" t="s">
        <v>623</v>
      </c>
      <c r="SDZ96" s="592" t="s">
        <v>623</v>
      </c>
      <c r="SEA96" s="592" t="s">
        <v>623</v>
      </c>
      <c r="SEB96" s="592" t="s">
        <v>623</v>
      </c>
      <c r="SEC96" s="592" t="s">
        <v>623</v>
      </c>
      <c r="SED96" s="592" t="s">
        <v>623</v>
      </c>
      <c r="SEE96" s="592" t="s">
        <v>623</v>
      </c>
      <c r="SEF96" s="592" t="s">
        <v>623</v>
      </c>
      <c r="SEG96" s="592" t="s">
        <v>623</v>
      </c>
      <c r="SEH96" s="592" t="s">
        <v>623</v>
      </c>
      <c r="SEI96" s="592" t="s">
        <v>623</v>
      </c>
      <c r="SEJ96" s="592" t="s">
        <v>623</v>
      </c>
      <c r="SEK96" s="592" t="s">
        <v>623</v>
      </c>
      <c r="SEL96" s="592" t="s">
        <v>623</v>
      </c>
      <c r="SEM96" s="592" t="s">
        <v>623</v>
      </c>
      <c r="SEN96" s="592" t="s">
        <v>623</v>
      </c>
      <c r="SEO96" s="592" t="s">
        <v>623</v>
      </c>
      <c r="SEP96" s="592" t="s">
        <v>623</v>
      </c>
      <c r="SEQ96" s="592" t="s">
        <v>623</v>
      </c>
      <c r="SER96" s="592" t="s">
        <v>623</v>
      </c>
      <c r="SES96" s="592" t="s">
        <v>623</v>
      </c>
      <c r="SET96" s="592" t="s">
        <v>623</v>
      </c>
      <c r="SEU96" s="592" t="s">
        <v>623</v>
      </c>
      <c r="SEV96" s="592" t="s">
        <v>623</v>
      </c>
      <c r="SEW96" s="592" t="s">
        <v>623</v>
      </c>
      <c r="SEX96" s="592" t="s">
        <v>623</v>
      </c>
      <c r="SEY96" s="592" t="s">
        <v>623</v>
      </c>
      <c r="SEZ96" s="592" t="s">
        <v>623</v>
      </c>
      <c r="SFA96" s="592" t="s">
        <v>623</v>
      </c>
      <c r="SFB96" s="592" t="s">
        <v>623</v>
      </c>
      <c r="SFC96" s="592" t="s">
        <v>623</v>
      </c>
      <c r="SFD96" s="592" t="s">
        <v>623</v>
      </c>
      <c r="SFE96" s="592" t="s">
        <v>623</v>
      </c>
      <c r="SFF96" s="592" t="s">
        <v>623</v>
      </c>
      <c r="SFG96" s="592" t="s">
        <v>623</v>
      </c>
      <c r="SFH96" s="592" t="s">
        <v>623</v>
      </c>
      <c r="SFI96" s="592" t="s">
        <v>623</v>
      </c>
      <c r="SFJ96" s="592" t="s">
        <v>623</v>
      </c>
      <c r="SFK96" s="592" t="s">
        <v>623</v>
      </c>
      <c r="SFL96" s="592" t="s">
        <v>623</v>
      </c>
      <c r="SFM96" s="592" t="s">
        <v>623</v>
      </c>
      <c r="SFN96" s="592" t="s">
        <v>623</v>
      </c>
      <c r="SFO96" s="592" t="s">
        <v>623</v>
      </c>
      <c r="SFP96" s="592" t="s">
        <v>623</v>
      </c>
      <c r="SFQ96" s="592" t="s">
        <v>623</v>
      </c>
      <c r="SFR96" s="592" t="s">
        <v>623</v>
      </c>
      <c r="SFS96" s="592" t="s">
        <v>623</v>
      </c>
      <c r="SFT96" s="592" t="s">
        <v>623</v>
      </c>
      <c r="SFU96" s="592" t="s">
        <v>623</v>
      </c>
      <c r="SFV96" s="592" t="s">
        <v>623</v>
      </c>
      <c r="SFW96" s="592" t="s">
        <v>623</v>
      </c>
      <c r="SFX96" s="592" t="s">
        <v>623</v>
      </c>
      <c r="SFY96" s="592" t="s">
        <v>623</v>
      </c>
      <c r="SFZ96" s="592" t="s">
        <v>623</v>
      </c>
      <c r="SGA96" s="592" t="s">
        <v>623</v>
      </c>
      <c r="SGB96" s="592" t="s">
        <v>623</v>
      </c>
      <c r="SGC96" s="592" t="s">
        <v>623</v>
      </c>
      <c r="SGD96" s="592" t="s">
        <v>623</v>
      </c>
      <c r="SGE96" s="592" t="s">
        <v>623</v>
      </c>
      <c r="SGF96" s="592" t="s">
        <v>623</v>
      </c>
      <c r="SGG96" s="592" t="s">
        <v>623</v>
      </c>
      <c r="SGH96" s="592" t="s">
        <v>623</v>
      </c>
      <c r="SGI96" s="592" t="s">
        <v>623</v>
      </c>
      <c r="SGJ96" s="592" t="s">
        <v>623</v>
      </c>
      <c r="SGK96" s="592" t="s">
        <v>623</v>
      </c>
      <c r="SGL96" s="592" t="s">
        <v>623</v>
      </c>
      <c r="SGM96" s="592" t="s">
        <v>623</v>
      </c>
      <c r="SGN96" s="592" t="s">
        <v>623</v>
      </c>
      <c r="SGO96" s="592" t="s">
        <v>623</v>
      </c>
      <c r="SGP96" s="592" t="s">
        <v>623</v>
      </c>
      <c r="SGQ96" s="592" t="s">
        <v>623</v>
      </c>
      <c r="SGR96" s="592" t="s">
        <v>623</v>
      </c>
      <c r="SGS96" s="592" t="s">
        <v>623</v>
      </c>
      <c r="SGT96" s="592" t="s">
        <v>623</v>
      </c>
      <c r="SGU96" s="592" t="s">
        <v>623</v>
      </c>
      <c r="SGV96" s="592" t="s">
        <v>623</v>
      </c>
      <c r="SGW96" s="592" t="s">
        <v>623</v>
      </c>
      <c r="SGX96" s="592" t="s">
        <v>623</v>
      </c>
      <c r="SGY96" s="592" t="s">
        <v>623</v>
      </c>
      <c r="SGZ96" s="592" t="s">
        <v>623</v>
      </c>
      <c r="SHA96" s="592" t="s">
        <v>623</v>
      </c>
      <c r="SHB96" s="592" t="s">
        <v>623</v>
      </c>
      <c r="SHC96" s="592" t="s">
        <v>623</v>
      </c>
      <c r="SHD96" s="592" t="s">
        <v>623</v>
      </c>
      <c r="SHE96" s="592" t="s">
        <v>623</v>
      </c>
      <c r="SHF96" s="592" t="s">
        <v>623</v>
      </c>
      <c r="SHG96" s="592" t="s">
        <v>623</v>
      </c>
      <c r="SHH96" s="592" t="s">
        <v>623</v>
      </c>
      <c r="SHI96" s="592" t="s">
        <v>623</v>
      </c>
      <c r="SHJ96" s="592" t="s">
        <v>623</v>
      </c>
      <c r="SHK96" s="592" t="s">
        <v>623</v>
      </c>
      <c r="SHL96" s="592" t="s">
        <v>623</v>
      </c>
      <c r="SHM96" s="592" t="s">
        <v>623</v>
      </c>
      <c r="SHN96" s="592" t="s">
        <v>623</v>
      </c>
      <c r="SHO96" s="592" t="s">
        <v>623</v>
      </c>
      <c r="SHP96" s="592" t="s">
        <v>623</v>
      </c>
      <c r="SHQ96" s="592" t="s">
        <v>623</v>
      </c>
      <c r="SHR96" s="592" t="s">
        <v>623</v>
      </c>
      <c r="SHS96" s="592" t="s">
        <v>623</v>
      </c>
      <c r="SHT96" s="592" t="s">
        <v>623</v>
      </c>
      <c r="SHU96" s="592" t="s">
        <v>623</v>
      </c>
      <c r="SHV96" s="592" t="s">
        <v>623</v>
      </c>
      <c r="SHW96" s="592" t="s">
        <v>623</v>
      </c>
      <c r="SHX96" s="592" t="s">
        <v>623</v>
      </c>
      <c r="SHY96" s="592" t="s">
        <v>623</v>
      </c>
      <c r="SHZ96" s="592" t="s">
        <v>623</v>
      </c>
      <c r="SIA96" s="592" t="s">
        <v>623</v>
      </c>
      <c r="SIB96" s="592" t="s">
        <v>623</v>
      </c>
      <c r="SIC96" s="592" t="s">
        <v>623</v>
      </c>
      <c r="SID96" s="592" t="s">
        <v>623</v>
      </c>
      <c r="SIE96" s="592" t="s">
        <v>623</v>
      </c>
      <c r="SIF96" s="592" t="s">
        <v>623</v>
      </c>
      <c r="SIG96" s="592" t="s">
        <v>623</v>
      </c>
      <c r="SIH96" s="592" t="s">
        <v>623</v>
      </c>
      <c r="SII96" s="592" t="s">
        <v>623</v>
      </c>
      <c r="SIJ96" s="592" t="s">
        <v>623</v>
      </c>
      <c r="SIK96" s="592" t="s">
        <v>623</v>
      </c>
      <c r="SIL96" s="592" t="s">
        <v>623</v>
      </c>
      <c r="SIM96" s="592" t="s">
        <v>623</v>
      </c>
      <c r="SIN96" s="592" t="s">
        <v>623</v>
      </c>
      <c r="SIO96" s="592" t="s">
        <v>623</v>
      </c>
      <c r="SIP96" s="592" t="s">
        <v>623</v>
      </c>
      <c r="SIQ96" s="592" t="s">
        <v>623</v>
      </c>
      <c r="SIR96" s="592" t="s">
        <v>623</v>
      </c>
      <c r="SIS96" s="592" t="s">
        <v>623</v>
      </c>
      <c r="SIT96" s="592" t="s">
        <v>623</v>
      </c>
      <c r="SIU96" s="592" t="s">
        <v>623</v>
      </c>
      <c r="SIV96" s="592" t="s">
        <v>623</v>
      </c>
      <c r="SIW96" s="592" t="s">
        <v>623</v>
      </c>
      <c r="SIX96" s="592" t="s">
        <v>623</v>
      </c>
      <c r="SIY96" s="592" t="s">
        <v>623</v>
      </c>
      <c r="SIZ96" s="592" t="s">
        <v>623</v>
      </c>
      <c r="SJA96" s="592" t="s">
        <v>623</v>
      </c>
      <c r="SJB96" s="592" t="s">
        <v>623</v>
      </c>
      <c r="SJC96" s="592" t="s">
        <v>623</v>
      </c>
      <c r="SJD96" s="592" t="s">
        <v>623</v>
      </c>
      <c r="SJE96" s="592" t="s">
        <v>623</v>
      </c>
      <c r="SJF96" s="592" t="s">
        <v>623</v>
      </c>
      <c r="SJG96" s="592" t="s">
        <v>623</v>
      </c>
      <c r="SJH96" s="592" t="s">
        <v>623</v>
      </c>
      <c r="SJI96" s="592" t="s">
        <v>623</v>
      </c>
      <c r="SJJ96" s="592" t="s">
        <v>623</v>
      </c>
      <c r="SJK96" s="592" t="s">
        <v>623</v>
      </c>
      <c r="SJL96" s="592" t="s">
        <v>623</v>
      </c>
      <c r="SJM96" s="592" t="s">
        <v>623</v>
      </c>
      <c r="SJN96" s="592" t="s">
        <v>623</v>
      </c>
      <c r="SJO96" s="592" t="s">
        <v>623</v>
      </c>
      <c r="SJP96" s="592" t="s">
        <v>623</v>
      </c>
      <c r="SJQ96" s="592" t="s">
        <v>623</v>
      </c>
      <c r="SJR96" s="592" t="s">
        <v>623</v>
      </c>
      <c r="SJS96" s="592" t="s">
        <v>623</v>
      </c>
      <c r="SJT96" s="592" t="s">
        <v>623</v>
      </c>
      <c r="SJU96" s="592" t="s">
        <v>623</v>
      </c>
      <c r="SJV96" s="592" t="s">
        <v>623</v>
      </c>
      <c r="SJW96" s="592" t="s">
        <v>623</v>
      </c>
      <c r="SJX96" s="592" t="s">
        <v>623</v>
      </c>
      <c r="SJY96" s="592" t="s">
        <v>623</v>
      </c>
      <c r="SJZ96" s="592" t="s">
        <v>623</v>
      </c>
      <c r="SKA96" s="592" t="s">
        <v>623</v>
      </c>
      <c r="SKB96" s="592" t="s">
        <v>623</v>
      </c>
      <c r="SKC96" s="592" t="s">
        <v>623</v>
      </c>
      <c r="SKD96" s="592" t="s">
        <v>623</v>
      </c>
      <c r="SKE96" s="592" t="s">
        <v>623</v>
      </c>
      <c r="SKF96" s="592" t="s">
        <v>623</v>
      </c>
      <c r="SKG96" s="592" t="s">
        <v>623</v>
      </c>
      <c r="SKH96" s="592" t="s">
        <v>623</v>
      </c>
      <c r="SKI96" s="592" t="s">
        <v>623</v>
      </c>
      <c r="SKJ96" s="592" t="s">
        <v>623</v>
      </c>
      <c r="SKK96" s="592" t="s">
        <v>623</v>
      </c>
      <c r="SKL96" s="592" t="s">
        <v>623</v>
      </c>
      <c r="SKM96" s="592" t="s">
        <v>623</v>
      </c>
      <c r="SKN96" s="592" t="s">
        <v>623</v>
      </c>
      <c r="SKO96" s="592" t="s">
        <v>623</v>
      </c>
      <c r="SKP96" s="592" t="s">
        <v>623</v>
      </c>
      <c r="SKQ96" s="592" t="s">
        <v>623</v>
      </c>
      <c r="SKR96" s="592" t="s">
        <v>623</v>
      </c>
      <c r="SKS96" s="592" t="s">
        <v>623</v>
      </c>
      <c r="SKT96" s="592" t="s">
        <v>623</v>
      </c>
      <c r="SKU96" s="592" t="s">
        <v>623</v>
      </c>
      <c r="SKV96" s="592" t="s">
        <v>623</v>
      </c>
      <c r="SKW96" s="592" t="s">
        <v>623</v>
      </c>
      <c r="SKX96" s="592" t="s">
        <v>623</v>
      </c>
      <c r="SKY96" s="592" t="s">
        <v>623</v>
      </c>
      <c r="SKZ96" s="592" t="s">
        <v>623</v>
      </c>
      <c r="SLA96" s="592" t="s">
        <v>623</v>
      </c>
      <c r="SLB96" s="592" t="s">
        <v>623</v>
      </c>
      <c r="SLC96" s="592" t="s">
        <v>623</v>
      </c>
      <c r="SLD96" s="592" t="s">
        <v>623</v>
      </c>
      <c r="SLE96" s="592" t="s">
        <v>623</v>
      </c>
      <c r="SLF96" s="592" t="s">
        <v>623</v>
      </c>
      <c r="SLG96" s="592" t="s">
        <v>623</v>
      </c>
      <c r="SLH96" s="592" t="s">
        <v>623</v>
      </c>
      <c r="SLI96" s="592" t="s">
        <v>623</v>
      </c>
      <c r="SLJ96" s="592" t="s">
        <v>623</v>
      </c>
      <c r="SLK96" s="592" t="s">
        <v>623</v>
      </c>
      <c r="SLL96" s="592" t="s">
        <v>623</v>
      </c>
      <c r="SLM96" s="592" t="s">
        <v>623</v>
      </c>
      <c r="SLN96" s="592" t="s">
        <v>623</v>
      </c>
      <c r="SLO96" s="592" t="s">
        <v>623</v>
      </c>
      <c r="SLP96" s="592" t="s">
        <v>623</v>
      </c>
      <c r="SLQ96" s="592" t="s">
        <v>623</v>
      </c>
      <c r="SLR96" s="592" t="s">
        <v>623</v>
      </c>
      <c r="SLS96" s="592" t="s">
        <v>623</v>
      </c>
      <c r="SLT96" s="592" t="s">
        <v>623</v>
      </c>
      <c r="SLU96" s="592" t="s">
        <v>623</v>
      </c>
      <c r="SLV96" s="592" t="s">
        <v>623</v>
      </c>
      <c r="SLW96" s="592" t="s">
        <v>623</v>
      </c>
      <c r="SLX96" s="592" t="s">
        <v>623</v>
      </c>
      <c r="SLY96" s="592" t="s">
        <v>623</v>
      </c>
      <c r="SLZ96" s="592" t="s">
        <v>623</v>
      </c>
      <c r="SMA96" s="592" t="s">
        <v>623</v>
      </c>
      <c r="SMB96" s="592" t="s">
        <v>623</v>
      </c>
      <c r="SMC96" s="592" t="s">
        <v>623</v>
      </c>
      <c r="SMD96" s="592" t="s">
        <v>623</v>
      </c>
      <c r="SME96" s="592" t="s">
        <v>623</v>
      </c>
      <c r="SMF96" s="592" t="s">
        <v>623</v>
      </c>
      <c r="SMG96" s="592" t="s">
        <v>623</v>
      </c>
      <c r="SMH96" s="592" t="s">
        <v>623</v>
      </c>
      <c r="SMI96" s="592" t="s">
        <v>623</v>
      </c>
      <c r="SMJ96" s="592" t="s">
        <v>623</v>
      </c>
      <c r="SMK96" s="592" t="s">
        <v>623</v>
      </c>
      <c r="SML96" s="592" t="s">
        <v>623</v>
      </c>
      <c r="SMM96" s="592" t="s">
        <v>623</v>
      </c>
      <c r="SMN96" s="592" t="s">
        <v>623</v>
      </c>
      <c r="SMO96" s="592" t="s">
        <v>623</v>
      </c>
      <c r="SMP96" s="592" t="s">
        <v>623</v>
      </c>
      <c r="SMQ96" s="592" t="s">
        <v>623</v>
      </c>
      <c r="SMR96" s="592" t="s">
        <v>623</v>
      </c>
      <c r="SMS96" s="592" t="s">
        <v>623</v>
      </c>
      <c r="SMT96" s="592" t="s">
        <v>623</v>
      </c>
      <c r="SMU96" s="592" t="s">
        <v>623</v>
      </c>
      <c r="SMV96" s="592" t="s">
        <v>623</v>
      </c>
      <c r="SMW96" s="592" t="s">
        <v>623</v>
      </c>
      <c r="SMX96" s="592" t="s">
        <v>623</v>
      </c>
      <c r="SMY96" s="592" t="s">
        <v>623</v>
      </c>
      <c r="SMZ96" s="592" t="s">
        <v>623</v>
      </c>
      <c r="SNA96" s="592" t="s">
        <v>623</v>
      </c>
      <c r="SNB96" s="592" t="s">
        <v>623</v>
      </c>
      <c r="SNC96" s="592" t="s">
        <v>623</v>
      </c>
      <c r="SND96" s="592" t="s">
        <v>623</v>
      </c>
      <c r="SNE96" s="592" t="s">
        <v>623</v>
      </c>
      <c r="SNF96" s="592" t="s">
        <v>623</v>
      </c>
      <c r="SNG96" s="592" t="s">
        <v>623</v>
      </c>
      <c r="SNH96" s="592" t="s">
        <v>623</v>
      </c>
      <c r="SNI96" s="592" t="s">
        <v>623</v>
      </c>
      <c r="SNJ96" s="592" t="s">
        <v>623</v>
      </c>
      <c r="SNK96" s="592" t="s">
        <v>623</v>
      </c>
      <c r="SNL96" s="592" t="s">
        <v>623</v>
      </c>
      <c r="SNM96" s="592" t="s">
        <v>623</v>
      </c>
      <c r="SNN96" s="592" t="s">
        <v>623</v>
      </c>
      <c r="SNO96" s="592" t="s">
        <v>623</v>
      </c>
      <c r="SNP96" s="592" t="s">
        <v>623</v>
      </c>
      <c r="SNQ96" s="592" t="s">
        <v>623</v>
      </c>
      <c r="SNR96" s="592" t="s">
        <v>623</v>
      </c>
      <c r="SNS96" s="592" t="s">
        <v>623</v>
      </c>
      <c r="SNT96" s="592" t="s">
        <v>623</v>
      </c>
      <c r="SNU96" s="592" t="s">
        <v>623</v>
      </c>
      <c r="SNV96" s="592" t="s">
        <v>623</v>
      </c>
      <c r="SNW96" s="592" t="s">
        <v>623</v>
      </c>
      <c r="SNX96" s="592" t="s">
        <v>623</v>
      </c>
      <c r="SNY96" s="592" t="s">
        <v>623</v>
      </c>
      <c r="SNZ96" s="592" t="s">
        <v>623</v>
      </c>
      <c r="SOA96" s="592" t="s">
        <v>623</v>
      </c>
      <c r="SOB96" s="592" t="s">
        <v>623</v>
      </c>
      <c r="SOC96" s="592" t="s">
        <v>623</v>
      </c>
      <c r="SOD96" s="592" t="s">
        <v>623</v>
      </c>
      <c r="SOE96" s="592" t="s">
        <v>623</v>
      </c>
      <c r="SOF96" s="592" t="s">
        <v>623</v>
      </c>
      <c r="SOG96" s="592" t="s">
        <v>623</v>
      </c>
      <c r="SOH96" s="592" t="s">
        <v>623</v>
      </c>
      <c r="SOI96" s="592" t="s">
        <v>623</v>
      </c>
      <c r="SOJ96" s="592" t="s">
        <v>623</v>
      </c>
      <c r="SOK96" s="592" t="s">
        <v>623</v>
      </c>
      <c r="SOL96" s="592" t="s">
        <v>623</v>
      </c>
      <c r="SOM96" s="592" t="s">
        <v>623</v>
      </c>
      <c r="SON96" s="592" t="s">
        <v>623</v>
      </c>
      <c r="SOO96" s="592" t="s">
        <v>623</v>
      </c>
      <c r="SOP96" s="592" t="s">
        <v>623</v>
      </c>
      <c r="SOQ96" s="592" t="s">
        <v>623</v>
      </c>
      <c r="SOR96" s="592" t="s">
        <v>623</v>
      </c>
      <c r="SOS96" s="592" t="s">
        <v>623</v>
      </c>
      <c r="SOT96" s="592" t="s">
        <v>623</v>
      </c>
      <c r="SOU96" s="592" t="s">
        <v>623</v>
      </c>
      <c r="SOV96" s="592" t="s">
        <v>623</v>
      </c>
      <c r="SOW96" s="592" t="s">
        <v>623</v>
      </c>
      <c r="SOX96" s="592" t="s">
        <v>623</v>
      </c>
      <c r="SOY96" s="592" t="s">
        <v>623</v>
      </c>
      <c r="SOZ96" s="592" t="s">
        <v>623</v>
      </c>
      <c r="SPA96" s="592" t="s">
        <v>623</v>
      </c>
      <c r="SPB96" s="592" t="s">
        <v>623</v>
      </c>
      <c r="SPC96" s="592" t="s">
        <v>623</v>
      </c>
      <c r="SPD96" s="592" t="s">
        <v>623</v>
      </c>
      <c r="SPE96" s="592" t="s">
        <v>623</v>
      </c>
      <c r="SPF96" s="592" t="s">
        <v>623</v>
      </c>
      <c r="SPG96" s="592" t="s">
        <v>623</v>
      </c>
      <c r="SPH96" s="592" t="s">
        <v>623</v>
      </c>
      <c r="SPI96" s="592" t="s">
        <v>623</v>
      </c>
      <c r="SPJ96" s="592" t="s">
        <v>623</v>
      </c>
      <c r="SPK96" s="592" t="s">
        <v>623</v>
      </c>
      <c r="SPL96" s="592" t="s">
        <v>623</v>
      </c>
      <c r="SPM96" s="592" t="s">
        <v>623</v>
      </c>
      <c r="SPN96" s="592" t="s">
        <v>623</v>
      </c>
      <c r="SPO96" s="592" t="s">
        <v>623</v>
      </c>
      <c r="SPP96" s="592" t="s">
        <v>623</v>
      </c>
      <c r="SPQ96" s="592" t="s">
        <v>623</v>
      </c>
      <c r="SPR96" s="592" t="s">
        <v>623</v>
      </c>
      <c r="SPS96" s="592" t="s">
        <v>623</v>
      </c>
      <c r="SPT96" s="592" t="s">
        <v>623</v>
      </c>
      <c r="SPU96" s="592" t="s">
        <v>623</v>
      </c>
      <c r="SPV96" s="592" t="s">
        <v>623</v>
      </c>
      <c r="SPW96" s="592" t="s">
        <v>623</v>
      </c>
      <c r="SPX96" s="592" t="s">
        <v>623</v>
      </c>
      <c r="SPY96" s="592" t="s">
        <v>623</v>
      </c>
      <c r="SPZ96" s="592" t="s">
        <v>623</v>
      </c>
      <c r="SQA96" s="592" t="s">
        <v>623</v>
      </c>
      <c r="SQB96" s="592" t="s">
        <v>623</v>
      </c>
      <c r="SQC96" s="592" t="s">
        <v>623</v>
      </c>
      <c r="SQD96" s="592" t="s">
        <v>623</v>
      </c>
      <c r="SQE96" s="592" t="s">
        <v>623</v>
      </c>
      <c r="SQF96" s="592" t="s">
        <v>623</v>
      </c>
      <c r="SQG96" s="592" t="s">
        <v>623</v>
      </c>
      <c r="SQH96" s="592" t="s">
        <v>623</v>
      </c>
      <c r="SQI96" s="592" t="s">
        <v>623</v>
      </c>
      <c r="SQJ96" s="592" t="s">
        <v>623</v>
      </c>
      <c r="SQK96" s="592" t="s">
        <v>623</v>
      </c>
      <c r="SQL96" s="592" t="s">
        <v>623</v>
      </c>
      <c r="SQM96" s="592" t="s">
        <v>623</v>
      </c>
      <c r="SQN96" s="592" t="s">
        <v>623</v>
      </c>
      <c r="SQO96" s="592" t="s">
        <v>623</v>
      </c>
      <c r="SQP96" s="592" t="s">
        <v>623</v>
      </c>
      <c r="SQQ96" s="592" t="s">
        <v>623</v>
      </c>
      <c r="SQR96" s="592" t="s">
        <v>623</v>
      </c>
      <c r="SQS96" s="592" t="s">
        <v>623</v>
      </c>
      <c r="SQT96" s="592" t="s">
        <v>623</v>
      </c>
      <c r="SQU96" s="592" t="s">
        <v>623</v>
      </c>
      <c r="SQV96" s="592" t="s">
        <v>623</v>
      </c>
      <c r="SQW96" s="592" t="s">
        <v>623</v>
      </c>
      <c r="SQX96" s="592" t="s">
        <v>623</v>
      </c>
      <c r="SQY96" s="592" t="s">
        <v>623</v>
      </c>
      <c r="SQZ96" s="592" t="s">
        <v>623</v>
      </c>
      <c r="SRA96" s="592" t="s">
        <v>623</v>
      </c>
      <c r="SRB96" s="592" t="s">
        <v>623</v>
      </c>
      <c r="SRC96" s="592" t="s">
        <v>623</v>
      </c>
      <c r="SRD96" s="592" t="s">
        <v>623</v>
      </c>
      <c r="SRE96" s="592" t="s">
        <v>623</v>
      </c>
      <c r="SRF96" s="592" t="s">
        <v>623</v>
      </c>
      <c r="SRG96" s="592" t="s">
        <v>623</v>
      </c>
      <c r="SRH96" s="592" t="s">
        <v>623</v>
      </c>
      <c r="SRI96" s="592" t="s">
        <v>623</v>
      </c>
      <c r="SRJ96" s="592" t="s">
        <v>623</v>
      </c>
      <c r="SRK96" s="592" t="s">
        <v>623</v>
      </c>
      <c r="SRL96" s="592" t="s">
        <v>623</v>
      </c>
      <c r="SRM96" s="592" t="s">
        <v>623</v>
      </c>
      <c r="SRN96" s="592" t="s">
        <v>623</v>
      </c>
      <c r="SRO96" s="592" t="s">
        <v>623</v>
      </c>
      <c r="SRP96" s="592" t="s">
        <v>623</v>
      </c>
      <c r="SRQ96" s="592" t="s">
        <v>623</v>
      </c>
      <c r="SRR96" s="592" t="s">
        <v>623</v>
      </c>
      <c r="SRS96" s="592" t="s">
        <v>623</v>
      </c>
      <c r="SRT96" s="592" t="s">
        <v>623</v>
      </c>
      <c r="SRU96" s="592" t="s">
        <v>623</v>
      </c>
      <c r="SRV96" s="592" t="s">
        <v>623</v>
      </c>
      <c r="SRW96" s="592" t="s">
        <v>623</v>
      </c>
      <c r="SRX96" s="592" t="s">
        <v>623</v>
      </c>
      <c r="SRY96" s="592" t="s">
        <v>623</v>
      </c>
      <c r="SRZ96" s="592" t="s">
        <v>623</v>
      </c>
      <c r="SSA96" s="592" t="s">
        <v>623</v>
      </c>
      <c r="SSB96" s="592" t="s">
        <v>623</v>
      </c>
      <c r="SSC96" s="592" t="s">
        <v>623</v>
      </c>
      <c r="SSD96" s="592" t="s">
        <v>623</v>
      </c>
      <c r="SSE96" s="592" t="s">
        <v>623</v>
      </c>
      <c r="SSF96" s="592" t="s">
        <v>623</v>
      </c>
      <c r="SSG96" s="592" t="s">
        <v>623</v>
      </c>
      <c r="SSH96" s="592" t="s">
        <v>623</v>
      </c>
      <c r="SSI96" s="592" t="s">
        <v>623</v>
      </c>
      <c r="SSJ96" s="592" t="s">
        <v>623</v>
      </c>
      <c r="SSK96" s="592" t="s">
        <v>623</v>
      </c>
      <c r="SSL96" s="592" t="s">
        <v>623</v>
      </c>
      <c r="SSM96" s="592" t="s">
        <v>623</v>
      </c>
      <c r="SSN96" s="592" t="s">
        <v>623</v>
      </c>
      <c r="SSO96" s="592" t="s">
        <v>623</v>
      </c>
      <c r="SSP96" s="592" t="s">
        <v>623</v>
      </c>
      <c r="SSQ96" s="592" t="s">
        <v>623</v>
      </c>
      <c r="SSR96" s="592" t="s">
        <v>623</v>
      </c>
      <c r="SSS96" s="592" t="s">
        <v>623</v>
      </c>
      <c r="SST96" s="592" t="s">
        <v>623</v>
      </c>
      <c r="SSU96" s="592" t="s">
        <v>623</v>
      </c>
      <c r="SSV96" s="592" t="s">
        <v>623</v>
      </c>
      <c r="SSW96" s="592" t="s">
        <v>623</v>
      </c>
      <c r="SSX96" s="592" t="s">
        <v>623</v>
      </c>
      <c r="SSY96" s="592" t="s">
        <v>623</v>
      </c>
      <c r="SSZ96" s="592" t="s">
        <v>623</v>
      </c>
      <c r="STA96" s="592" t="s">
        <v>623</v>
      </c>
      <c r="STB96" s="592" t="s">
        <v>623</v>
      </c>
      <c r="STC96" s="592" t="s">
        <v>623</v>
      </c>
      <c r="STD96" s="592" t="s">
        <v>623</v>
      </c>
      <c r="STE96" s="592" t="s">
        <v>623</v>
      </c>
      <c r="STF96" s="592" t="s">
        <v>623</v>
      </c>
      <c r="STG96" s="592" t="s">
        <v>623</v>
      </c>
      <c r="STH96" s="592" t="s">
        <v>623</v>
      </c>
      <c r="STI96" s="592" t="s">
        <v>623</v>
      </c>
      <c r="STJ96" s="592" t="s">
        <v>623</v>
      </c>
      <c r="STK96" s="592" t="s">
        <v>623</v>
      </c>
      <c r="STL96" s="592" t="s">
        <v>623</v>
      </c>
      <c r="STM96" s="592" t="s">
        <v>623</v>
      </c>
      <c r="STN96" s="592" t="s">
        <v>623</v>
      </c>
      <c r="STO96" s="592" t="s">
        <v>623</v>
      </c>
      <c r="STP96" s="592" t="s">
        <v>623</v>
      </c>
      <c r="STQ96" s="592" t="s">
        <v>623</v>
      </c>
      <c r="STR96" s="592" t="s">
        <v>623</v>
      </c>
      <c r="STS96" s="592" t="s">
        <v>623</v>
      </c>
      <c r="STT96" s="592" t="s">
        <v>623</v>
      </c>
      <c r="STU96" s="592" t="s">
        <v>623</v>
      </c>
      <c r="STV96" s="592" t="s">
        <v>623</v>
      </c>
      <c r="STW96" s="592" t="s">
        <v>623</v>
      </c>
      <c r="STX96" s="592" t="s">
        <v>623</v>
      </c>
      <c r="STY96" s="592" t="s">
        <v>623</v>
      </c>
      <c r="STZ96" s="592" t="s">
        <v>623</v>
      </c>
      <c r="SUA96" s="592" t="s">
        <v>623</v>
      </c>
      <c r="SUB96" s="592" t="s">
        <v>623</v>
      </c>
      <c r="SUC96" s="592" t="s">
        <v>623</v>
      </c>
      <c r="SUD96" s="592" t="s">
        <v>623</v>
      </c>
      <c r="SUE96" s="592" t="s">
        <v>623</v>
      </c>
      <c r="SUF96" s="592" t="s">
        <v>623</v>
      </c>
      <c r="SUG96" s="592" t="s">
        <v>623</v>
      </c>
      <c r="SUH96" s="592" t="s">
        <v>623</v>
      </c>
      <c r="SUI96" s="592" t="s">
        <v>623</v>
      </c>
      <c r="SUJ96" s="592" t="s">
        <v>623</v>
      </c>
      <c r="SUK96" s="592" t="s">
        <v>623</v>
      </c>
      <c r="SUL96" s="592" t="s">
        <v>623</v>
      </c>
      <c r="SUM96" s="592" t="s">
        <v>623</v>
      </c>
      <c r="SUN96" s="592" t="s">
        <v>623</v>
      </c>
      <c r="SUO96" s="592" t="s">
        <v>623</v>
      </c>
      <c r="SUP96" s="592" t="s">
        <v>623</v>
      </c>
      <c r="SUQ96" s="592" t="s">
        <v>623</v>
      </c>
      <c r="SUR96" s="592" t="s">
        <v>623</v>
      </c>
      <c r="SUS96" s="592" t="s">
        <v>623</v>
      </c>
      <c r="SUT96" s="592" t="s">
        <v>623</v>
      </c>
      <c r="SUU96" s="592" t="s">
        <v>623</v>
      </c>
      <c r="SUV96" s="592" t="s">
        <v>623</v>
      </c>
      <c r="SUW96" s="592" t="s">
        <v>623</v>
      </c>
      <c r="SUX96" s="592" t="s">
        <v>623</v>
      </c>
      <c r="SUY96" s="592" t="s">
        <v>623</v>
      </c>
      <c r="SUZ96" s="592" t="s">
        <v>623</v>
      </c>
      <c r="SVA96" s="592" t="s">
        <v>623</v>
      </c>
      <c r="SVB96" s="592" t="s">
        <v>623</v>
      </c>
      <c r="SVC96" s="592" t="s">
        <v>623</v>
      </c>
      <c r="SVD96" s="592" t="s">
        <v>623</v>
      </c>
      <c r="SVE96" s="592" t="s">
        <v>623</v>
      </c>
      <c r="SVF96" s="592" t="s">
        <v>623</v>
      </c>
      <c r="SVG96" s="592" t="s">
        <v>623</v>
      </c>
      <c r="SVH96" s="592" t="s">
        <v>623</v>
      </c>
      <c r="SVI96" s="592" t="s">
        <v>623</v>
      </c>
      <c r="SVJ96" s="592" t="s">
        <v>623</v>
      </c>
      <c r="SVK96" s="592" t="s">
        <v>623</v>
      </c>
      <c r="SVL96" s="592" t="s">
        <v>623</v>
      </c>
      <c r="SVM96" s="592" t="s">
        <v>623</v>
      </c>
      <c r="SVN96" s="592" t="s">
        <v>623</v>
      </c>
      <c r="SVO96" s="592" t="s">
        <v>623</v>
      </c>
      <c r="SVP96" s="592" t="s">
        <v>623</v>
      </c>
      <c r="SVQ96" s="592" t="s">
        <v>623</v>
      </c>
      <c r="SVR96" s="592" t="s">
        <v>623</v>
      </c>
      <c r="SVS96" s="592" t="s">
        <v>623</v>
      </c>
      <c r="SVT96" s="592" t="s">
        <v>623</v>
      </c>
      <c r="SVU96" s="592" t="s">
        <v>623</v>
      </c>
      <c r="SVV96" s="592" t="s">
        <v>623</v>
      </c>
      <c r="SVW96" s="592" t="s">
        <v>623</v>
      </c>
      <c r="SVX96" s="592" t="s">
        <v>623</v>
      </c>
      <c r="SVY96" s="592" t="s">
        <v>623</v>
      </c>
      <c r="SVZ96" s="592" t="s">
        <v>623</v>
      </c>
      <c r="SWA96" s="592" t="s">
        <v>623</v>
      </c>
      <c r="SWB96" s="592" t="s">
        <v>623</v>
      </c>
      <c r="SWC96" s="592" t="s">
        <v>623</v>
      </c>
      <c r="SWD96" s="592" t="s">
        <v>623</v>
      </c>
      <c r="SWE96" s="592" t="s">
        <v>623</v>
      </c>
      <c r="SWF96" s="592" t="s">
        <v>623</v>
      </c>
      <c r="SWG96" s="592" t="s">
        <v>623</v>
      </c>
      <c r="SWH96" s="592" t="s">
        <v>623</v>
      </c>
      <c r="SWI96" s="592" t="s">
        <v>623</v>
      </c>
      <c r="SWJ96" s="592" t="s">
        <v>623</v>
      </c>
      <c r="SWK96" s="592" t="s">
        <v>623</v>
      </c>
      <c r="SWL96" s="592" t="s">
        <v>623</v>
      </c>
      <c r="SWM96" s="592" t="s">
        <v>623</v>
      </c>
      <c r="SWN96" s="592" t="s">
        <v>623</v>
      </c>
      <c r="SWO96" s="592" t="s">
        <v>623</v>
      </c>
      <c r="SWP96" s="592" t="s">
        <v>623</v>
      </c>
      <c r="SWQ96" s="592" t="s">
        <v>623</v>
      </c>
      <c r="SWR96" s="592" t="s">
        <v>623</v>
      </c>
      <c r="SWS96" s="592" t="s">
        <v>623</v>
      </c>
      <c r="SWT96" s="592" t="s">
        <v>623</v>
      </c>
      <c r="SWU96" s="592" t="s">
        <v>623</v>
      </c>
      <c r="SWV96" s="592" t="s">
        <v>623</v>
      </c>
      <c r="SWW96" s="592" t="s">
        <v>623</v>
      </c>
      <c r="SWX96" s="592" t="s">
        <v>623</v>
      </c>
      <c r="SWY96" s="592" t="s">
        <v>623</v>
      </c>
      <c r="SWZ96" s="592" t="s">
        <v>623</v>
      </c>
      <c r="SXA96" s="592" t="s">
        <v>623</v>
      </c>
      <c r="SXB96" s="592" t="s">
        <v>623</v>
      </c>
      <c r="SXC96" s="592" t="s">
        <v>623</v>
      </c>
      <c r="SXD96" s="592" t="s">
        <v>623</v>
      </c>
      <c r="SXE96" s="592" t="s">
        <v>623</v>
      </c>
      <c r="SXF96" s="592" t="s">
        <v>623</v>
      </c>
      <c r="SXG96" s="592" t="s">
        <v>623</v>
      </c>
      <c r="SXH96" s="592" t="s">
        <v>623</v>
      </c>
      <c r="SXI96" s="592" t="s">
        <v>623</v>
      </c>
      <c r="SXJ96" s="592" t="s">
        <v>623</v>
      </c>
      <c r="SXK96" s="592" t="s">
        <v>623</v>
      </c>
      <c r="SXL96" s="592" t="s">
        <v>623</v>
      </c>
      <c r="SXM96" s="592" t="s">
        <v>623</v>
      </c>
      <c r="SXN96" s="592" t="s">
        <v>623</v>
      </c>
      <c r="SXO96" s="592" t="s">
        <v>623</v>
      </c>
      <c r="SXP96" s="592" t="s">
        <v>623</v>
      </c>
      <c r="SXQ96" s="592" t="s">
        <v>623</v>
      </c>
      <c r="SXR96" s="592" t="s">
        <v>623</v>
      </c>
      <c r="SXS96" s="592" t="s">
        <v>623</v>
      </c>
      <c r="SXT96" s="592" t="s">
        <v>623</v>
      </c>
      <c r="SXU96" s="592" t="s">
        <v>623</v>
      </c>
      <c r="SXV96" s="592" t="s">
        <v>623</v>
      </c>
      <c r="SXW96" s="592" t="s">
        <v>623</v>
      </c>
      <c r="SXX96" s="592" t="s">
        <v>623</v>
      </c>
      <c r="SXY96" s="592" t="s">
        <v>623</v>
      </c>
      <c r="SXZ96" s="592" t="s">
        <v>623</v>
      </c>
      <c r="SYA96" s="592" t="s">
        <v>623</v>
      </c>
      <c r="SYB96" s="592" t="s">
        <v>623</v>
      </c>
      <c r="SYC96" s="592" t="s">
        <v>623</v>
      </c>
      <c r="SYD96" s="592" t="s">
        <v>623</v>
      </c>
      <c r="SYE96" s="592" t="s">
        <v>623</v>
      </c>
      <c r="SYF96" s="592" t="s">
        <v>623</v>
      </c>
      <c r="SYG96" s="592" t="s">
        <v>623</v>
      </c>
      <c r="SYH96" s="592" t="s">
        <v>623</v>
      </c>
      <c r="SYI96" s="592" t="s">
        <v>623</v>
      </c>
      <c r="SYJ96" s="592" t="s">
        <v>623</v>
      </c>
      <c r="SYK96" s="592" t="s">
        <v>623</v>
      </c>
      <c r="SYL96" s="592" t="s">
        <v>623</v>
      </c>
      <c r="SYM96" s="592" t="s">
        <v>623</v>
      </c>
      <c r="SYN96" s="592" t="s">
        <v>623</v>
      </c>
      <c r="SYO96" s="592" t="s">
        <v>623</v>
      </c>
      <c r="SYP96" s="592" t="s">
        <v>623</v>
      </c>
      <c r="SYQ96" s="592" t="s">
        <v>623</v>
      </c>
      <c r="SYR96" s="592" t="s">
        <v>623</v>
      </c>
      <c r="SYS96" s="592" t="s">
        <v>623</v>
      </c>
      <c r="SYT96" s="592" t="s">
        <v>623</v>
      </c>
      <c r="SYU96" s="592" t="s">
        <v>623</v>
      </c>
      <c r="SYV96" s="592" t="s">
        <v>623</v>
      </c>
      <c r="SYW96" s="592" t="s">
        <v>623</v>
      </c>
      <c r="SYX96" s="592" t="s">
        <v>623</v>
      </c>
      <c r="SYY96" s="592" t="s">
        <v>623</v>
      </c>
      <c r="SYZ96" s="592" t="s">
        <v>623</v>
      </c>
      <c r="SZA96" s="592" t="s">
        <v>623</v>
      </c>
      <c r="SZB96" s="592" t="s">
        <v>623</v>
      </c>
      <c r="SZC96" s="592" t="s">
        <v>623</v>
      </c>
      <c r="SZD96" s="592" t="s">
        <v>623</v>
      </c>
      <c r="SZE96" s="592" t="s">
        <v>623</v>
      </c>
      <c r="SZF96" s="592" t="s">
        <v>623</v>
      </c>
      <c r="SZG96" s="592" t="s">
        <v>623</v>
      </c>
      <c r="SZH96" s="592" t="s">
        <v>623</v>
      </c>
      <c r="SZI96" s="592" t="s">
        <v>623</v>
      </c>
      <c r="SZJ96" s="592" t="s">
        <v>623</v>
      </c>
      <c r="SZK96" s="592" t="s">
        <v>623</v>
      </c>
      <c r="SZL96" s="592" t="s">
        <v>623</v>
      </c>
      <c r="SZM96" s="592" t="s">
        <v>623</v>
      </c>
      <c r="SZN96" s="592" t="s">
        <v>623</v>
      </c>
      <c r="SZO96" s="592" t="s">
        <v>623</v>
      </c>
      <c r="SZP96" s="592" t="s">
        <v>623</v>
      </c>
      <c r="SZQ96" s="592" t="s">
        <v>623</v>
      </c>
      <c r="SZR96" s="592" t="s">
        <v>623</v>
      </c>
      <c r="SZS96" s="592" t="s">
        <v>623</v>
      </c>
      <c r="SZT96" s="592" t="s">
        <v>623</v>
      </c>
      <c r="SZU96" s="592" t="s">
        <v>623</v>
      </c>
      <c r="SZV96" s="592" t="s">
        <v>623</v>
      </c>
      <c r="SZW96" s="592" t="s">
        <v>623</v>
      </c>
      <c r="SZX96" s="592" t="s">
        <v>623</v>
      </c>
      <c r="SZY96" s="592" t="s">
        <v>623</v>
      </c>
      <c r="SZZ96" s="592" t="s">
        <v>623</v>
      </c>
      <c r="TAA96" s="592" t="s">
        <v>623</v>
      </c>
      <c r="TAB96" s="592" t="s">
        <v>623</v>
      </c>
      <c r="TAC96" s="592" t="s">
        <v>623</v>
      </c>
      <c r="TAD96" s="592" t="s">
        <v>623</v>
      </c>
      <c r="TAE96" s="592" t="s">
        <v>623</v>
      </c>
      <c r="TAF96" s="592" t="s">
        <v>623</v>
      </c>
      <c r="TAG96" s="592" t="s">
        <v>623</v>
      </c>
      <c r="TAH96" s="592" t="s">
        <v>623</v>
      </c>
      <c r="TAI96" s="592" t="s">
        <v>623</v>
      </c>
      <c r="TAJ96" s="592" t="s">
        <v>623</v>
      </c>
      <c r="TAK96" s="592" t="s">
        <v>623</v>
      </c>
      <c r="TAL96" s="592" t="s">
        <v>623</v>
      </c>
      <c r="TAM96" s="592" t="s">
        <v>623</v>
      </c>
      <c r="TAN96" s="592" t="s">
        <v>623</v>
      </c>
      <c r="TAO96" s="592" t="s">
        <v>623</v>
      </c>
      <c r="TAP96" s="592" t="s">
        <v>623</v>
      </c>
      <c r="TAQ96" s="592" t="s">
        <v>623</v>
      </c>
      <c r="TAR96" s="592" t="s">
        <v>623</v>
      </c>
      <c r="TAS96" s="592" t="s">
        <v>623</v>
      </c>
      <c r="TAT96" s="592" t="s">
        <v>623</v>
      </c>
      <c r="TAU96" s="592" t="s">
        <v>623</v>
      </c>
      <c r="TAV96" s="592" t="s">
        <v>623</v>
      </c>
      <c r="TAW96" s="592" t="s">
        <v>623</v>
      </c>
      <c r="TAX96" s="592" t="s">
        <v>623</v>
      </c>
      <c r="TAY96" s="592" t="s">
        <v>623</v>
      </c>
      <c r="TAZ96" s="592" t="s">
        <v>623</v>
      </c>
      <c r="TBA96" s="592" t="s">
        <v>623</v>
      </c>
      <c r="TBB96" s="592" t="s">
        <v>623</v>
      </c>
      <c r="TBC96" s="592" t="s">
        <v>623</v>
      </c>
      <c r="TBD96" s="592" t="s">
        <v>623</v>
      </c>
      <c r="TBE96" s="592" t="s">
        <v>623</v>
      </c>
      <c r="TBF96" s="592" t="s">
        <v>623</v>
      </c>
      <c r="TBG96" s="592" t="s">
        <v>623</v>
      </c>
      <c r="TBH96" s="592" t="s">
        <v>623</v>
      </c>
      <c r="TBI96" s="592" t="s">
        <v>623</v>
      </c>
      <c r="TBJ96" s="592" t="s">
        <v>623</v>
      </c>
      <c r="TBK96" s="592" t="s">
        <v>623</v>
      </c>
      <c r="TBL96" s="592" t="s">
        <v>623</v>
      </c>
      <c r="TBM96" s="592" t="s">
        <v>623</v>
      </c>
      <c r="TBN96" s="592" t="s">
        <v>623</v>
      </c>
      <c r="TBO96" s="592" t="s">
        <v>623</v>
      </c>
      <c r="TBP96" s="592" t="s">
        <v>623</v>
      </c>
      <c r="TBQ96" s="592" t="s">
        <v>623</v>
      </c>
      <c r="TBR96" s="592" t="s">
        <v>623</v>
      </c>
      <c r="TBS96" s="592" t="s">
        <v>623</v>
      </c>
      <c r="TBT96" s="592" t="s">
        <v>623</v>
      </c>
      <c r="TBU96" s="592" t="s">
        <v>623</v>
      </c>
      <c r="TBV96" s="592" t="s">
        <v>623</v>
      </c>
      <c r="TBW96" s="592" t="s">
        <v>623</v>
      </c>
      <c r="TBX96" s="592" t="s">
        <v>623</v>
      </c>
      <c r="TBY96" s="592" t="s">
        <v>623</v>
      </c>
      <c r="TBZ96" s="592" t="s">
        <v>623</v>
      </c>
      <c r="TCA96" s="592" t="s">
        <v>623</v>
      </c>
      <c r="TCB96" s="592" t="s">
        <v>623</v>
      </c>
      <c r="TCC96" s="592" t="s">
        <v>623</v>
      </c>
      <c r="TCD96" s="592" t="s">
        <v>623</v>
      </c>
      <c r="TCE96" s="592" t="s">
        <v>623</v>
      </c>
      <c r="TCF96" s="592" t="s">
        <v>623</v>
      </c>
      <c r="TCG96" s="592" t="s">
        <v>623</v>
      </c>
      <c r="TCH96" s="592" t="s">
        <v>623</v>
      </c>
      <c r="TCI96" s="592" t="s">
        <v>623</v>
      </c>
      <c r="TCJ96" s="592" t="s">
        <v>623</v>
      </c>
      <c r="TCK96" s="592" t="s">
        <v>623</v>
      </c>
      <c r="TCL96" s="592" t="s">
        <v>623</v>
      </c>
      <c r="TCM96" s="592" t="s">
        <v>623</v>
      </c>
      <c r="TCN96" s="592" t="s">
        <v>623</v>
      </c>
      <c r="TCO96" s="592" t="s">
        <v>623</v>
      </c>
      <c r="TCP96" s="592" t="s">
        <v>623</v>
      </c>
      <c r="TCQ96" s="592" t="s">
        <v>623</v>
      </c>
      <c r="TCR96" s="592" t="s">
        <v>623</v>
      </c>
      <c r="TCS96" s="592" t="s">
        <v>623</v>
      </c>
      <c r="TCT96" s="592" t="s">
        <v>623</v>
      </c>
      <c r="TCU96" s="592" t="s">
        <v>623</v>
      </c>
      <c r="TCV96" s="592" t="s">
        <v>623</v>
      </c>
      <c r="TCW96" s="592" t="s">
        <v>623</v>
      </c>
      <c r="TCX96" s="592" t="s">
        <v>623</v>
      </c>
      <c r="TCY96" s="592" t="s">
        <v>623</v>
      </c>
      <c r="TCZ96" s="592" t="s">
        <v>623</v>
      </c>
      <c r="TDA96" s="592" t="s">
        <v>623</v>
      </c>
      <c r="TDB96" s="592" t="s">
        <v>623</v>
      </c>
      <c r="TDC96" s="592" t="s">
        <v>623</v>
      </c>
      <c r="TDD96" s="592" t="s">
        <v>623</v>
      </c>
      <c r="TDE96" s="592" t="s">
        <v>623</v>
      </c>
      <c r="TDF96" s="592" t="s">
        <v>623</v>
      </c>
      <c r="TDG96" s="592" t="s">
        <v>623</v>
      </c>
      <c r="TDH96" s="592" t="s">
        <v>623</v>
      </c>
      <c r="TDI96" s="592" t="s">
        <v>623</v>
      </c>
      <c r="TDJ96" s="592" t="s">
        <v>623</v>
      </c>
      <c r="TDK96" s="592" t="s">
        <v>623</v>
      </c>
      <c r="TDL96" s="592" t="s">
        <v>623</v>
      </c>
      <c r="TDM96" s="592" t="s">
        <v>623</v>
      </c>
      <c r="TDN96" s="592" t="s">
        <v>623</v>
      </c>
      <c r="TDO96" s="592" t="s">
        <v>623</v>
      </c>
      <c r="TDP96" s="592" t="s">
        <v>623</v>
      </c>
      <c r="TDQ96" s="592" t="s">
        <v>623</v>
      </c>
      <c r="TDR96" s="592" t="s">
        <v>623</v>
      </c>
      <c r="TDS96" s="592" t="s">
        <v>623</v>
      </c>
      <c r="TDT96" s="592" t="s">
        <v>623</v>
      </c>
      <c r="TDU96" s="592" t="s">
        <v>623</v>
      </c>
      <c r="TDV96" s="592" t="s">
        <v>623</v>
      </c>
      <c r="TDW96" s="592" t="s">
        <v>623</v>
      </c>
      <c r="TDX96" s="592" t="s">
        <v>623</v>
      </c>
      <c r="TDY96" s="592" t="s">
        <v>623</v>
      </c>
      <c r="TDZ96" s="592" t="s">
        <v>623</v>
      </c>
      <c r="TEA96" s="592" t="s">
        <v>623</v>
      </c>
      <c r="TEB96" s="592" t="s">
        <v>623</v>
      </c>
      <c r="TEC96" s="592" t="s">
        <v>623</v>
      </c>
      <c r="TED96" s="592" t="s">
        <v>623</v>
      </c>
      <c r="TEE96" s="592" t="s">
        <v>623</v>
      </c>
      <c r="TEF96" s="592" t="s">
        <v>623</v>
      </c>
      <c r="TEG96" s="592" t="s">
        <v>623</v>
      </c>
      <c r="TEH96" s="592" t="s">
        <v>623</v>
      </c>
      <c r="TEI96" s="592" t="s">
        <v>623</v>
      </c>
      <c r="TEJ96" s="592" t="s">
        <v>623</v>
      </c>
      <c r="TEK96" s="592" t="s">
        <v>623</v>
      </c>
      <c r="TEL96" s="592" t="s">
        <v>623</v>
      </c>
      <c r="TEM96" s="592" t="s">
        <v>623</v>
      </c>
      <c r="TEN96" s="592" t="s">
        <v>623</v>
      </c>
      <c r="TEO96" s="592" t="s">
        <v>623</v>
      </c>
      <c r="TEP96" s="592" t="s">
        <v>623</v>
      </c>
      <c r="TEQ96" s="592" t="s">
        <v>623</v>
      </c>
      <c r="TER96" s="592" t="s">
        <v>623</v>
      </c>
      <c r="TES96" s="592" t="s">
        <v>623</v>
      </c>
      <c r="TET96" s="592" t="s">
        <v>623</v>
      </c>
      <c r="TEU96" s="592" t="s">
        <v>623</v>
      </c>
      <c r="TEV96" s="592" t="s">
        <v>623</v>
      </c>
      <c r="TEW96" s="592" t="s">
        <v>623</v>
      </c>
      <c r="TEX96" s="592" t="s">
        <v>623</v>
      </c>
      <c r="TEY96" s="592" t="s">
        <v>623</v>
      </c>
      <c r="TEZ96" s="592" t="s">
        <v>623</v>
      </c>
      <c r="TFA96" s="592" t="s">
        <v>623</v>
      </c>
      <c r="TFB96" s="592" t="s">
        <v>623</v>
      </c>
      <c r="TFC96" s="592" t="s">
        <v>623</v>
      </c>
      <c r="TFD96" s="592" t="s">
        <v>623</v>
      </c>
      <c r="TFE96" s="592" t="s">
        <v>623</v>
      </c>
      <c r="TFF96" s="592" t="s">
        <v>623</v>
      </c>
      <c r="TFG96" s="592" t="s">
        <v>623</v>
      </c>
      <c r="TFH96" s="592" t="s">
        <v>623</v>
      </c>
      <c r="TFI96" s="592" t="s">
        <v>623</v>
      </c>
      <c r="TFJ96" s="592" t="s">
        <v>623</v>
      </c>
      <c r="TFK96" s="592" t="s">
        <v>623</v>
      </c>
      <c r="TFL96" s="592" t="s">
        <v>623</v>
      </c>
      <c r="TFM96" s="592" t="s">
        <v>623</v>
      </c>
      <c r="TFN96" s="592" t="s">
        <v>623</v>
      </c>
      <c r="TFO96" s="592" t="s">
        <v>623</v>
      </c>
      <c r="TFP96" s="592" t="s">
        <v>623</v>
      </c>
      <c r="TFQ96" s="592" t="s">
        <v>623</v>
      </c>
      <c r="TFR96" s="592" t="s">
        <v>623</v>
      </c>
      <c r="TFS96" s="592" t="s">
        <v>623</v>
      </c>
      <c r="TFT96" s="592" t="s">
        <v>623</v>
      </c>
      <c r="TFU96" s="592" t="s">
        <v>623</v>
      </c>
      <c r="TFV96" s="592" t="s">
        <v>623</v>
      </c>
      <c r="TFW96" s="592" t="s">
        <v>623</v>
      </c>
      <c r="TFX96" s="592" t="s">
        <v>623</v>
      </c>
      <c r="TFY96" s="592" t="s">
        <v>623</v>
      </c>
      <c r="TFZ96" s="592" t="s">
        <v>623</v>
      </c>
      <c r="TGA96" s="592" t="s">
        <v>623</v>
      </c>
      <c r="TGB96" s="592" t="s">
        <v>623</v>
      </c>
      <c r="TGC96" s="592" t="s">
        <v>623</v>
      </c>
      <c r="TGD96" s="592" t="s">
        <v>623</v>
      </c>
      <c r="TGE96" s="592" t="s">
        <v>623</v>
      </c>
      <c r="TGF96" s="592" t="s">
        <v>623</v>
      </c>
      <c r="TGG96" s="592" t="s">
        <v>623</v>
      </c>
      <c r="TGH96" s="592" t="s">
        <v>623</v>
      </c>
      <c r="TGI96" s="592" t="s">
        <v>623</v>
      </c>
      <c r="TGJ96" s="592" t="s">
        <v>623</v>
      </c>
      <c r="TGK96" s="592" t="s">
        <v>623</v>
      </c>
      <c r="TGL96" s="592" t="s">
        <v>623</v>
      </c>
      <c r="TGM96" s="592" t="s">
        <v>623</v>
      </c>
      <c r="TGN96" s="592" t="s">
        <v>623</v>
      </c>
      <c r="TGO96" s="592" t="s">
        <v>623</v>
      </c>
      <c r="TGP96" s="592" t="s">
        <v>623</v>
      </c>
      <c r="TGQ96" s="592" t="s">
        <v>623</v>
      </c>
      <c r="TGR96" s="592" t="s">
        <v>623</v>
      </c>
      <c r="TGS96" s="592" t="s">
        <v>623</v>
      </c>
      <c r="TGT96" s="592" t="s">
        <v>623</v>
      </c>
      <c r="TGU96" s="592" t="s">
        <v>623</v>
      </c>
      <c r="TGV96" s="592" t="s">
        <v>623</v>
      </c>
      <c r="TGW96" s="592" t="s">
        <v>623</v>
      </c>
      <c r="TGX96" s="592" t="s">
        <v>623</v>
      </c>
      <c r="TGY96" s="592" t="s">
        <v>623</v>
      </c>
      <c r="TGZ96" s="592" t="s">
        <v>623</v>
      </c>
      <c r="THA96" s="592" t="s">
        <v>623</v>
      </c>
      <c r="THB96" s="592" t="s">
        <v>623</v>
      </c>
      <c r="THC96" s="592" t="s">
        <v>623</v>
      </c>
      <c r="THD96" s="592" t="s">
        <v>623</v>
      </c>
      <c r="THE96" s="592" t="s">
        <v>623</v>
      </c>
      <c r="THF96" s="592" t="s">
        <v>623</v>
      </c>
      <c r="THG96" s="592" t="s">
        <v>623</v>
      </c>
      <c r="THH96" s="592" t="s">
        <v>623</v>
      </c>
      <c r="THI96" s="592" t="s">
        <v>623</v>
      </c>
      <c r="THJ96" s="592" t="s">
        <v>623</v>
      </c>
      <c r="THK96" s="592" t="s">
        <v>623</v>
      </c>
      <c r="THL96" s="592" t="s">
        <v>623</v>
      </c>
      <c r="THM96" s="592" t="s">
        <v>623</v>
      </c>
      <c r="THN96" s="592" t="s">
        <v>623</v>
      </c>
      <c r="THO96" s="592" t="s">
        <v>623</v>
      </c>
      <c r="THP96" s="592" t="s">
        <v>623</v>
      </c>
      <c r="THQ96" s="592" t="s">
        <v>623</v>
      </c>
      <c r="THR96" s="592" t="s">
        <v>623</v>
      </c>
      <c r="THS96" s="592" t="s">
        <v>623</v>
      </c>
      <c r="THT96" s="592" t="s">
        <v>623</v>
      </c>
      <c r="THU96" s="592" t="s">
        <v>623</v>
      </c>
      <c r="THV96" s="592" t="s">
        <v>623</v>
      </c>
      <c r="THW96" s="592" t="s">
        <v>623</v>
      </c>
      <c r="THX96" s="592" t="s">
        <v>623</v>
      </c>
      <c r="THY96" s="592" t="s">
        <v>623</v>
      </c>
      <c r="THZ96" s="592" t="s">
        <v>623</v>
      </c>
      <c r="TIA96" s="592" t="s">
        <v>623</v>
      </c>
      <c r="TIB96" s="592" t="s">
        <v>623</v>
      </c>
      <c r="TIC96" s="592" t="s">
        <v>623</v>
      </c>
      <c r="TID96" s="592" t="s">
        <v>623</v>
      </c>
      <c r="TIE96" s="592" t="s">
        <v>623</v>
      </c>
      <c r="TIF96" s="592" t="s">
        <v>623</v>
      </c>
      <c r="TIG96" s="592" t="s">
        <v>623</v>
      </c>
      <c r="TIH96" s="592" t="s">
        <v>623</v>
      </c>
      <c r="TII96" s="592" t="s">
        <v>623</v>
      </c>
      <c r="TIJ96" s="592" t="s">
        <v>623</v>
      </c>
      <c r="TIK96" s="592" t="s">
        <v>623</v>
      </c>
      <c r="TIL96" s="592" t="s">
        <v>623</v>
      </c>
      <c r="TIM96" s="592" t="s">
        <v>623</v>
      </c>
      <c r="TIN96" s="592" t="s">
        <v>623</v>
      </c>
      <c r="TIO96" s="592" t="s">
        <v>623</v>
      </c>
      <c r="TIP96" s="592" t="s">
        <v>623</v>
      </c>
      <c r="TIQ96" s="592" t="s">
        <v>623</v>
      </c>
      <c r="TIR96" s="592" t="s">
        <v>623</v>
      </c>
      <c r="TIS96" s="592" t="s">
        <v>623</v>
      </c>
      <c r="TIT96" s="592" t="s">
        <v>623</v>
      </c>
      <c r="TIU96" s="592" t="s">
        <v>623</v>
      </c>
      <c r="TIV96" s="592" t="s">
        <v>623</v>
      </c>
      <c r="TIW96" s="592" t="s">
        <v>623</v>
      </c>
      <c r="TIX96" s="592" t="s">
        <v>623</v>
      </c>
      <c r="TIY96" s="592" t="s">
        <v>623</v>
      </c>
      <c r="TIZ96" s="592" t="s">
        <v>623</v>
      </c>
      <c r="TJA96" s="592" t="s">
        <v>623</v>
      </c>
      <c r="TJB96" s="592" t="s">
        <v>623</v>
      </c>
      <c r="TJC96" s="592" t="s">
        <v>623</v>
      </c>
      <c r="TJD96" s="592" t="s">
        <v>623</v>
      </c>
      <c r="TJE96" s="592" t="s">
        <v>623</v>
      </c>
      <c r="TJF96" s="592" t="s">
        <v>623</v>
      </c>
      <c r="TJG96" s="592" t="s">
        <v>623</v>
      </c>
      <c r="TJH96" s="592" t="s">
        <v>623</v>
      </c>
      <c r="TJI96" s="592" t="s">
        <v>623</v>
      </c>
      <c r="TJJ96" s="592" t="s">
        <v>623</v>
      </c>
      <c r="TJK96" s="592" t="s">
        <v>623</v>
      </c>
      <c r="TJL96" s="592" t="s">
        <v>623</v>
      </c>
      <c r="TJM96" s="592" t="s">
        <v>623</v>
      </c>
      <c r="TJN96" s="592" t="s">
        <v>623</v>
      </c>
      <c r="TJO96" s="592" t="s">
        <v>623</v>
      </c>
      <c r="TJP96" s="592" t="s">
        <v>623</v>
      </c>
      <c r="TJQ96" s="592" t="s">
        <v>623</v>
      </c>
      <c r="TJR96" s="592" t="s">
        <v>623</v>
      </c>
      <c r="TJS96" s="592" t="s">
        <v>623</v>
      </c>
      <c r="TJT96" s="592" t="s">
        <v>623</v>
      </c>
      <c r="TJU96" s="592" t="s">
        <v>623</v>
      </c>
      <c r="TJV96" s="592" t="s">
        <v>623</v>
      </c>
      <c r="TJW96" s="592" t="s">
        <v>623</v>
      </c>
      <c r="TJX96" s="592" t="s">
        <v>623</v>
      </c>
      <c r="TJY96" s="592" t="s">
        <v>623</v>
      </c>
      <c r="TJZ96" s="592" t="s">
        <v>623</v>
      </c>
      <c r="TKA96" s="592" t="s">
        <v>623</v>
      </c>
      <c r="TKB96" s="592" t="s">
        <v>623</v>
      </c>
      <c r="TKC96" s="592" t="s">
        <v>623</v>
      </c>
      <c r="TKD96" s="592" t="s">
        <v>623</v>
      </c>
      <c r="TKE96" s="592" t="s">
        <v>623</v>
      </c>
      <c r="TKF96" s="592" t="s">
        <v>623</v>
      </c>
      <c r="TKG96" s="592" t="s">
        <v>623</v>
      </c>
      <c r="TKH96" s="592" t="s">
        <v>623</v>
      </c>
      <c r="TKI96" s="592" t="s">
        <v>623</v>
      </c>
      <c r="TKJ96" s="592" t="s">
        <v>623</v>
      </c>
      <c r="TKK96" s="592" t="s">
        <v>623</v>
      </c>
      <c r="TKL96" s="592" t="s">
        <v>623</v>
      </c>
      <c r="TKM96" s="592" t="s">
        <v>623</v>
      </c>
      <c r="TKN96" s="592" t="s">
        <v>623</v>
      </c>
      <c r="TKO96" s="592" t="s">
        <v>623</v>
      </c>
      <c r="TKP96" s="592" t="s">
        <v>623</v>
      </c>
      <c r="TKQ96" s="592" t="s">
        <v>623</v>
      </c>
      <c r="TKR96" s="592" t="s">
        <v>623</v>
      </c>
      <c r="TKS96" s="592" t="s">
        <v>623</v>
      </c>
      <c r="TKT96" s="592" t="s">
        <v>623</v>
      </c>
      <c r="TKU96" s="592" t="s">
        <v>623</v>
      </c>
      <c r="TKV96" s="592" t="s">
        <v>623</v>
      </c>
      <c r="TKW96" s="592" t="s">
        <v>623</v>
      </c>
      <c r="TKX96" s="592" t="s">
        <v>623</v>
      </c>
      <c r="TKY96" s="592" t="s">
        <v>623</v>
      </c>
      <c r="TKZ96" s="592" t="s">
        <v>623</v>
      </c>
      <c r="TLA96" s="592" t="s">
        <v>623</v>
      </c>
      <c r="TLB96" s="592" t="s">
        <v>623</v>
      </c>
      <c r="TLC96" s="592" t="s">
        <v>623</v>
      </c>
      <c r="TLD96" s="592" t="s">
        <v>623</v>
      </c>
      <c r="TLE96" s="592" t="s">
        <v>623</v>
      </c>
      <c r="TLF96" s="592" t="s">
        <v>623</v>
      </c>
      <c r="TLG96" s="592" t="s">
        <v>623</v>
      </c>
      <c r="TLH96" s="592" t="s">
        <v>623</v>
      </c>
      <c r="TLI96" s="592" t="s">
        <v>623</v>
      </c>
      <c r="TLJ96" s="592" t="s">
        <v>623</v>
      </c>
      <c r="TLK96" s="592" t="s">
        <v>623</v>
      </c>
      <c r="TLL96" s="592" t="s">
        <v>623</v>
      </c>
      <c r="TLM96" s="592" t="s">
        <v>623</v>
      </c>
      <c r="TLN96" s="592" t="s">
        <v>623</v>
      </c>
      <c r="TLO96" s="592" t="s">
        <v>623</v>
      </c>
      <c r="TLP96" s="592" t="s">
        <v>623</v>
      </c>
      <c r="TLQ96" s="592" t="s">
        <v>623</v>
      </c>
      <c r="TLR96" s="592" t="s">
        <v>623</v>
      </c>
      <c r="TLS96" s="592" t="s">
        <v>623</v>
      </c>
      <c r="TLT96" s="592" t="s">
        <v>623</v>
      </c>
      <c r="TLU96" s="592" t="s">
        <v>623</v>
      </c>
      <c r="TLV96" s="592" t="s">
        <v>623</v>
      </c>
      <c r="TLW96" s="592" t="s">
        <v>623</v>
      </c>
      <c r="TLX96" s="592" t="s">
        <v>623</v>
      </c>
      <c r="TLY96" s="592" t="s">
        <v>623</v>
      </c>
      <c r="TLZ96" s="592" t="s">
        <v>623</v>
      </c>
      <c r="TMA96" s="592" t="s">
        <v>623</v>
      </c>
      <c r="TMB96" s="592" t="s">
        <v>623</v>
      </c>
      <c r="TMC96" s="592" t="s">
        <v>623</v>
      </c>
      <c r="TMD96" s="592" t="s">
        <v>623</v>
      </c>
      <c r="TME96" s="592" t="s">
        <v>623</v>
      </c>
      <c r="TMF96" s="592" t="s">
        <v>623</v>
      </c>
      <c r="TMG96" s="592" t="s">
        <v>623</v>
      </c>
      <c r="TMH96" s="592" t="s">
        <v>623</v>
      </c>
      <c r="TMI96" s="592" t="s">
        <v>623</v>
      </c>
      <c r="TMJ96" s="592" t="s">
        <v>623</v>
      </c>
      <c r="TMK96" s="592" t="s">
        <v>623</v>
      </c>
      <c r="TML96" s="592" t="s">
        <v>623</v>
      </c>
      <c r="TMM96" s="592" t="s">
        <v>623</v>
      </c>
      <c r="TMN96" s="592" t="s">
        <v>623</v>
      </c>
      <c r="TMO96" s="592" t="s">
        <v>623</v>
      </c>
      <c r="TMP96" s="592" t="s">
        <v>623</v>
      </c>
      <c r="TMQ96" s="592" t="s">
        <v>623</v>
      </c>
      <c r="TMR96" s="592" t="s">
        <v>623</v>
      </c>
      <c r="TMS96" s="592" t="s">
        <v>623</v>
      </c>
      <c r="TMT96" s="592" t="s">
        <v>623</v>
      </c>
      <c r="TMU96" s="592" t="s">
        <v>623</v>
      </c>
      <c r="TMV96" s="592" t="s">
        <v>623</v>
      </c>
      <c r="TMW96" s="592" t="s">
        <v>623</v>
      </c>
      <c r="TMX96" s="592" t="s">
        <v>623</v>
      </c>
      <c r="TMY96" s="592" t="s">
        <v>623</v>
      </c>
      <c r="TMZ96" s="592" t="s">
        <v>623</v>
      </c>
      <c r="TNA96" s="592" t="s">
        <v>623</v>
      </c>
      <c r="TNB96" s="592" t="s">
        <v>623</v>
      </c>
      <c r="TNC96" s="592" t="s">
        <v>623</v>
      </c>
      <c r="TND96" s="592" t="s">
        <v>623</v>
      </c>
      <c r="TNE96" s="592" t="s">
        <v>623</v>
      </c>
      <c r="TNF96" s="592" t="s">
        <v>623</v>
      </c>
      <c r="TNG96" s="592" t="s">
        <v>623</v>
      </c>
      <c r="TNH96" s="592" t="s">
        <v>623</v>
      </c>
      <c r="TNI96" s="592" t="s">
        <v>623</v>
      </c>
      <c r="TNJ96" s="592" t="s">
        <v>623</v>
      </c>
      <c r="TNK96" s="592" t="s">
        <v>623</v>
      </c>
      <c r="TNL96" s="592" t="s">
        <v>623</v>
      </c>
      <c r="TNM96" s="592" t="s">
        <v>623</v>
      </c>
      <c r="TNN96" s="592" t="s">
        <v>623</v>
      </c>
      <c r="TNO96" s="592" t="s">
        <v>623</v>
      </c>
      <c r="TNP96" s="592" t="s">
        <v>623</v>
      </c>
      <c r="TNQ96" s="592" t="s">
        <v>623</v>
      </c>
      <c r="TNR96" s="592" t="s">
        <v>623</v>
      </c>
      <c r="TNS96" s="592" t="s">
        <v>623</v>
      </c>
      <c r="TNT96" s="592" t="s">
        <v>623</v>
      </c>
      <c r="TNU96" s="592" t="s">
        <v>623</v>
      </c>
      <c r="TNV96" s="592" t="s">
        <v>623</v>
      </c>
      <c r="TNW96" s="592" t="s">
        <v>623</v>
      </c>
      <c r="TNX96" s="592" t="s">
        <v>623</v>
      </c>
      <c r="TNY96" s="592" t="s">
        <v>623</v>
      </c>
      <c r="TNZ96" s="592" t="s">
        <v>623</v>
      </c>
      <c r="TOA96" s="592" t="s">
        <v>623</v>
      </c>
      <c r="TOB96" s="592" t="s">
        <v>623</v>
      </c>
      <c r="TOC96" s="592" t="s">
        <v>623</v>
      </c>
      <c r="TOD96" s="592" t="s">
        <v>623</v>
      </c>
      <c r="TOE96" s="592" t="s">
        <v>623</v>
      </c>
      <c r="TOF96" s="592" t="s">
        <v>623</v>
      </c>
      <c r="TOG96" s="592" t="s">
        <v>623</v>
      </c>
      <c r="TOH96" s="592" t="s">
        <v>623</v>
      </c>
      <c r="TOI96" s="592" t="s">
        <v>623</v>
      </c>
      <c r="TOJ96" s="592" t="s">
        <v>623</v>
      </c>
      <c r="TOK96" s="592" t="s">
        <v>623</v>
      </c>
      <c r="TOL96" s="592" t="s">
        <v>623</v>
      </c>
      <c r="TOM96" s="592" t="s">
        <v>623</v>
      </c>
      <c r="TON96" s="592" t="s">
        <v>623</v>
      </c>
      <c r="TOO96" s="592" t="s">
        <v>623</v>
      </c>
      <c r="TOP96" s="592" t="s">
        <v>623</v>
      </c>
      <c r="TOQ96" s="592" t="s">
        <v>623</v>
      </c>
      <c r="TOR96" s="592" t="s">
        <v>623</v>
      </c>
      <c r="TOS96" s="592" t="s">
        <v>623</v>
      </c>
      <c r="TOT96" s="592" t="s">
        <v>623</v>
      </c>
      <c r="TOU96" s="592" t="s">
        <v>623</v>
      </c>
      <c r="TOV96" s="592" t="s">
        <v>623</v>
      </c>
      <c r="TOW96" s="592" t="s">
        <v>623</v>
      </c>
      <c r="TOX96" s="592" t="s">
        <v>623</v>
      </c>
      <c r="TOY96" s="592" t="s">
        <v>623</v>
      </c>
      <c r="TOZ96" s="592" t="s">
        <v>623</v>
      </c>
      <c r="TPA96" s="592" t="s">
        <v>623</v>
      </c>
      <c r="TPB96" s="592" t="s">
        <v>623</v>
      </c>
      <c r="TPC96" s="592" t="s">
        <v>623</v>
      </c>
      <c r="TPD96" s="592" t="s">
        <v>623</v>
      </c>
      <c r="TPE96" s="592" t="s">
        <v>623</v>
      </c>
      <c r="TPF96" s="592" t="s">
        <v>623</v>
      </c>
      <c r="TPG96" s="592" t="s">
        <v>623</v>
      </c>
      <c r="TPH96" s="592" t="s">
        <v>623</v>
      </c>
      <c r="TPI96" s="592" t="s">
        <v>623</v>
      </c>
      <c r="TPJ96" s="592" t="s">
        <v>623</v>
      </c>
      <c r="TPK96" s="592" t="s">
        <v>623</v>
      </c>
      <c r="TPL96" s="592" t="s">
        <v>623</v>
      </c>
      <c r="TPM96" s="592" t="s">
        <v>623</v>
      </c>
      <c r="TPN96" s="592" t="s">
        <v>623</v>
      </c>
      <c r="TPO96" s="592" t="s">
        <v>623</v>
      </c>
      <c r="TPP96" s="592" t="s">
        <v>623</v>
      </c>
      <c r="TPQ96" s="592" t="s">
        <v>623</v>
      </c>
      <c r="TPR96" s="592" t="s">
        <v>623</v>
      </c>
      <c r="TPS96" s="592" t="s">
        <v>623</v>
      </c>
      <c r="TPT96" s="592" t="s">
        <v>623</v>
      </c>
      <c r="TPU96" s="592" t="s">
        <v>623</v>
      </c>
      <c r="TPV96" s="592" t="s">
        <v>623</v>
      </c>
      <c r="TPW96" s="592" t="s">
        <v>623</v>
      </c>
      <c r="TPX96" s="592" t="s">
        <v>623</v>
      </c>
      <c r="TPY96" s="592" t="s">
        <v>623</v>
      </c>
      <c r="TPZ96" s="592" t="s">
        <v>623</v>
      </c>
      <c r="TQA96" s="592" t="s">
        <v>623</v>
      </c>
      <c r="TQB96" s="592" t="s">
        <v>623</v>
      </c>
      <c r="TQC96" s="592" t="s">
        <v>623</v>
      </c>
      <c r="TQD96" s="592" t="s">
        <v>623</v>
      </c>
      <c r="TQE96" s="592" t="s">
        <v>623</v>
      </c>
      <c r="TQF96" s="592" t="s">
        <v>623</v>
      </c>
      <c r="TQG96" s="592" t="s">
        <v>623</v>
      </c>
      <c r="TQH96" s="592" t="s">
        <v>623</v>
      </c>
      <c r="TQI96" s="592" t="s">
        <v>623</v>
      </c>
      <c r="TQJ96" s="592" t="s">
        <v>623</v>
      </c>
      <c r="TQK96" s="592" t="s">
        <v>623</v>
      </c>
      <c r="TQL96" s="592" t="s">
        <v>623</v>
      </c>
      <c r="TQM96" s="592" t="s">
        <v>623</v>
      </c>
      <c r="TQN96" s="592" t="s">
        <v>623</v>
      </c>
      <c r="TQO96" s="592" t="s">
        <v>623</v>
      </c>
      <c r="TQP96" s="592" t="s">
        <v>623</v>
      </c>
      <c r="TQQ96" s="592" t="s">
        <v>623</v>
      </c>
      <c r="TQR96" s="592" t="s">
        <v>623</v>
      </c>
      <c r="TQS96" s="592" t="s">
        <v>623</v>
      </c>
      <c r="TQT96" s="592" t="s">
        <v>623</v>
      </c>
      <c r="TQU96" s="592" t="s">
        <v>623</v>
      </c>
      <c r="TQV96" s="592" t="s">
        <v>623</v>
      </c>
      <c r="TQW96" s="592" t="s">
        <v>623</v>
      </c>
      <c r="TQX96" s="592" t="s">
        <v>623</v>
      </c>
      <c r="TQY96" s="592" t="s">
        <v>623</v>
      </c>
      <c r="TQZ96" s="592" t="s">
        <v>623</v>
      </c>
      <c r="TRA96" s="592" t="s">
        <v>623</v>
      </c>
      <c r="TRB96" s="592" t="s">
        <v>623</v>
      </c>
      <c r="TRC96" s="592" t="s">
        <v>623</v>
      </c>
      <c r="TRD96" s="592" t="s">
        <v>623</v>
      </c>
      <c r="TRE96" s="592" t="s">
        <v>623</v>
      </c>
      <c r="TRF96" s="592" t="s">
        <v>623</v>
      </c>
      <c r="TRG96" s="592" t="s">
        <v>623</v>
      </c>
      <c r="TRH96" s="592" t="s">
        <v>623</v>
      </c>
      <c r="TRI96" s="592" t="s">
        <v>623</v>
      </c>
      <c r="TRJ96" s="592" t="s">
        <v>623</v>
      </c>
      <c r="TRK96" s="592" t="s">
        <v>623</v>
      </c>
      <c r="TRL96" s="592" t="s">
        <v>623</v>
      </c>
      <c r="TRM96" s="592" t="s">
        <v>623</v>
      </c>
      <c r="TRN96" s="592" t="s">
        <v>623</v>
      </c>
      <c r="TRO96" s="592" t="s">
        <v>623</v>
      </c>
      <c r="TRP96" s="592" t="s">
        <v>623</v>
      </c>
      <c r="TRQ96" s="592" t="s">
        <v>623</v>
      </c>
      <c r="TRR96" s="592" t="s">
        <v>623</v>
      </c>
      <c r="TRS96" s="592" t="s">
        <v>623</v>
      </c>
      <c r="TRT96" s="592" t="s">
        <v>623</v>
      </c>
      <c r="TRU96" s="592" t="s">
        <v>623</v>
      </c>
      <c r="TRV96" s="592" t="s">
        <v>623</v>
      </c>
      <c r="TRW96" s="592" t="s">
        <v>623</v>
      </c>
      <c r="TRX96" s="592" t="s">
        <v>623</v>
      </c>
      <c r="TRY96" s="592" t="s">
        <v>623</v>
      </c>
      <c r="TRZ96" s="592" t="s">
        <v>623</v>
      </c>
      <c r="TSA96" s="592" t="s">
        <v>623</v>
      </c>
      <c r="TSB96" s="592" t="s">
        <v>623</v>
      </c>
      <c r="TSC96" s="592" t="s">
        <v>623</v>
      </c>
      <c r="TSD96" s="592" t="s">
        <v>623</v>
      </c>
      <c r="TSE96" s="592" t="s">
        <v>623</v>
      </c>
      <c r="TSF96" s="592" t="s">
        <v>623</v>
      </c>
      <c r="TSG96" s="592" t="s">
        <v>623</v>
      </c>
      <c r="TSH96" s="592" t="s">
        <v>623</v>
      </c>
      <c r="TSI96" s="592" t="s">
        <v>623</v>
      </c>
      <c r="TSJ96" s="592" t="s">
        <v>623</v>
      </c>
      <c r="TSK96" s="592" t="s">
        <v>623</v>
      </c>
      <c r="TSL96" s="592" t="s">
        <v>623</v>
      </c>
      <c r="TSM96" s="592" t="s">
        <v>623</v>
      </c>
      <c r="TSN96" s="592" t="s">
        <v>623</v>
      </c>
      <c r="TSO96" s="592" t="s">
        <v>623</v>
      </c>
      <c r="TSP96" s="592" t="s">
        <v>623</v>
      </c>
      <c r="TSQ96" s="592" t="s">
        <v>623</v>
      </c>
      <c r="TSR96" s="592" t="s">
        <v>623</v>
      </c>
      <c r="TSS96" s="592" t="s">
        <v>623</v>
      </c>
      <c r="TST96" s="592" t="s">
        <v>623</v>
      </c>
      <c r="TSU96" s="592" t="s">
        <v>623</v>
      </c>
      <c r="TSV96" s="592" t="s">
        <v>623</v>
      </c>
      <c r="TSW96" s="592" t="s">
        <v>623</v>
      </c>
      <c r="TSX96" s="592" t="s">
        <v>623</v>
      </c>
      <c r="TSY96" s="592" t="s">
        <v>623</v>
      </c>
      <c r="TSZ96" s="592" t="s">
        <v>623</v>
      </c>
      <c r="TTA96" s="592" t="s">
        <v>623</v>
      </c>
      <c r="TTB96" s="592" t="s">
        <v>623</v>
      </c>
      <c r="TTC96" s="592" t="s">
        <v>623</v>
      </c>
      <c r="TTD96" s="592" t="s">
        <v>623</v>
      </c>
      <c r="TTE96" s="592" t="s">
        <v>623</v>
      </c>
      <c r="TTF96" s="592" t="s">
        <v>623</v>
      </c>
      <c r="TTG96" s="592" t="s">
        <v>623</v>
      </c>
      <c r="TTH96" s="592" t="s">
        <v>623</v>
      </c>
      <c r="TTI96" s="592" t="s">
        <v>623</v>
      </c>
      <c r="TTJ96" s="592" t="s">
        <v>623</v>
      </c>
      <c r="TTK96" s="592" t="s">
        <v>623</v>
      </c>
      <c r="TTL96" s="592" t="s">
        <v>623</v>
      </c>
      <c r="TTM96" s="592" t="s">
        <v>623</v>
      </c>
      <c r="TTN96" s="592" t="s">
        <v>623</v>
      </c>
      <c r="TTO96" s="592" t="s">
        <v>623</v>
      </c>
      <c r="TTP96" s="592" t="s">
        <v>623</v>
      </c>
      <c r="TTQ96" s="592" t="s">
        <v>623</v>
      </c>
      <c r="TTR96" s="592" t="s">
        <v>623</v>
      </c>
      <c r="TTS96" s="592" t="s">
        <v>623</v>
      </c>
      <c r="TTT96" s="592" t="s">
        <v>623</v>
      </c>
      <c r="TTU96" s="592" t="s">
        <v>623</v>
      </c>
      <c r="TTV96" s="592" t="s">
        <v>623</v>
      </c>
      <c r="TTW96" s="592" t="s">
        <v>623</v>
      </c>
      <c r="TTX96" s="592" t="s">
        <v>623</v>
      </c>
      <c r="TTY96" s="592" t="s">
        <v>623</v>
      </c>
      <c r="TTZ96" s="592" t="s">
        <v>623</v>
      </c>
      <c r="TUA96" s="592" t="s">
        <v>623</v>
      </c>
      <c r="TUB96" s="592" t="s">
        <v>623</v>
      </c>
      <c r="TUC96" s="592" t="s">
        <v>623</v>
      </c>
      <c r="TUD96" s="592" t="s">
        <v>623</v>
      </c>
      <c r="TUE96" s="592" t="s">
        <v>623</v>
      </c>
      <c r="TUF96" s="592" t="s">
        <v>623</v>
      </c>
      <c r="TUG96" s="592" t="s">
        <v>623</v>
      </c>
      <c r="TUH96" s="592" t="s">
        <v>623</v>
      </c>
      <c r="TUI96" s="592" t="s">
        <v>623</v>
      </c>
      <c r="TUJ96" s="592" t="s">
        <v>623</v>
      </c>
      <c r="TUK96" s="592" t="s">
        <v>623</v>
      </c>
      <c r="TUL96" s="592" t="s">
        <v>623</v>
      </c>
      <c r="TUM96" s="592" t="s">
        <v>623</v>
      </c>
      <c r="TUN96" s="592" t="s">
        <v>623</v>
      </c>
      <c r="TUO96" s="592" t="s">
        <v>623</v>
      </c>
      <c r="TUP96" s="592" t="s">
        <v>623</v>
      </c>
      <c r="TUQ96" s="592" t="s">
        <v>623</v>
      </c>
      <c r="TUR96" s="592" t="s">
        <v>623</v>
      </c>
      <c r="TUS96" s="592" t="s">
        <v>623</v>
      </c>
      <c r="TUT96" s="592" t="s">
        <v>623</v>
      </c>
      <c r="TUU96" s="592" t="s">
        <v>623</v>
      </c>
      <c r="TUV96" s="592" t="s">
        <v>623</v>
      </c>
      <c r="TUW96" s="592" t="s">
        <v>623</v>
      </c>
      <c r="TUX96" s="592" t="s">
        <v>623</v>
      </c>
      <c r="TUY96" s="592" t="s">
        <v>623</v>
      </c>
      <c r="TUZ96" s="592" t="s">
        <v>623</v>
      </c>
      <c r="TVA96" s="592" t="s">
        <v>623</v>
      </c>
      <c r="TVB96" s="592" t="s">
        <v>623</v>
      </c>
      <c r="TVC96" s="592" t="s">
        <v>623</v>
      </c>
      <c r="TVD96" s="592" t="s">
        <v>623</v>
      </c>
      <c r="TVE96" s="592" t="s">
        <v>623</v>
      </c>
      <c r="TVF96" s="592" t="s">
        <v>623</v>
      </c>
      <c r="TVG96" s="592" t="s">
        <v>623</v>
      </c>
      <c r="TVH96" s="592" t="s">
        <v>623</v>
      </c>
      <c r="TVI96" s="592" t="s">
        <v>623</v>
      </c>
      <c r="TVJ96" s="592" t="s">
        <v>623</v>
      </c>
      <c r="TVK96" s="592" t="s">
        <v>623</v>
      </c>
      <c r="TVL96" s="592" t="s">
        <v>623</v>
      </c>
      <c r="TVM96" s="592" t="s">
        <v>623</v>
      </c>
      <c r="TVN96" s="592" t="s">
        <v>623</v>
      </c>
      <c r="TVO96" s="592" t="s">
        <v>623</v>
      </c>
      <c r="TVP96" s="592" t="s">
        <v>623</v>
      </c>
      <c r="TVQ96" s="592" t="s">
        <v>623</v>
      </c>
      <c r="TVR96" s="592" t="s">
        <v>623</v>
      </c>
      <c r="TVS96" s="592" t="s">
        <v>623</v>
      </c>
      <c r="TVT96" s="592" t="s">
        <v>623</v>
      </c>
      <c r="TVU96" s="592" t="s">
        <v>623</v>
      </c>
      <c r="TVV96" s="592" t="s">
        <v>623</v>
      </c>
      <c r="TVW96" s="592" t="s">
        <v>623</v>
      </c>
      <c r="TVX96" s="592" t="s">
        <v>623</v>
      </c>
      <c r="TVY96" s="592" t="s">
        <v>623</v>
      </c>
      <c r="TVZ96" s="592" t="s">
        <v>623</v>
      </c>
      <c r="TWA96" s="592" t="s">
        <v>623</v>
      </c>
      <c r="TWB96" s="592" t="s">
        <v>623</v>
      </c>
      <c r="TWC96" s="592" t="s">
        <v>623</v>
      </c>
      <c r="TWD96" s="592" t="s">
        <v>623</v>
      </c>
      <c r="TWE96" s="592" t="s">
        <v>623</v>
      </c>
      <c r="TWF96" s="592" t="s">
        <v>623</v>
      </c>
      <c r="TWG96" s="592" t="s">
        <v>623</v>
      </c>
      <c r="TWH96" s="592" t="s">
        <v>623</v>
      </c>
      <c r="TWI96" s="592" t="s">
        <v>623</v>
      </c>
      <c r="TWJ96" s="592" t="s">
        <v>623</v>
      </c>
      <c r="TWK96" s="592" t="s">
        <v>623</v>
      </c>
      <c r="TWL96" s="592" t="s">
        <v>623</v>
      </c>
      <c r="TWM96" s="592" t="s">
        <v>623</v>
      </c>
      <c r="TWN96" s="592" t="s">
        <v>623</v>
      </c>
      <c r="TWO96" s="592" t="s">
        <v>623</v>
      </c>
      <c r="TWP96" s="592" t="s">
        <v>623</v>
      </c>
      <c r="TWQ96" s="592" t="s">
        <v>623</v>
      </c>
      <c r="TWR96" s="592" t="s">
        <v>623</v>
      </c>
      <c r="TWS96" s="592" t="s">
        <v>623</v>
      </c>
      <c r="TWT96" s="592" t="s">
        <v>623</v>
      </c>
      <c r="TWU96" s="592" t="s">
        <v>623</v>
      </c>
      <c r="TWV96" s="592" t="s">
        <v>623</v>
      </c>
      <c r="TWW96" s="592" t="s">
        <v>623</v>
      </c>
      <c r="TWX96" s="592" t="s">
        <v>623</v>
      </c>
      <c r="TWY96" s="592" t="s">
        <v>623</v>
      </c>
      <c r="TWZ96" s="592" t="s">
        <v>623</v>
      </c>
      <c r="TXA96" s="592" t="s">
        <v>623</v>
      </c>
      <c r="TXB96" s="592" t="s">
        <v>623</v>
      </c>
      <c r="TXC96" s="592" t="s">
        <v>623</v>
      </c>
      <c r="TXD96" s="592" t="s">
        <v>623</v>
      </c>
      <c r="TXE96" s="592" t="s">
        <v>623</v>
      </c>
      <c r="TXF96" s="592" t="s">
        <v>623</v>
      </c>
      <c r="TXG96" s="592" t="s">
        <v>623</v>
      </c>
      <c r="TXH96" s="592" t="s">
        <v>623</v>
      </c>
      <c r="TXI96" s="592" t="s">
        <v>623</v>
      </c>
      <c r="TXJ96" s="592" t="s">
        <v>623</v>
      </c>
      <c r="TXK96" s="592" t="s">
        <v>623</v>
      </c>
      <c r="TXL96" s="592" t="s">
        <v>623</v>
      </c>
      <c r="TXM96" s="592" t="s">
        <v>623</v>
      </c>
      <c r="TXN96" s="592" t="s">
        <v>623</v>
      </c>
      <c r="TXO96" s="592" t="s">
        <v>623</v>
      </c>
      <c r="TXP96" s="592" t="s">
        <v>623</v>
      </c>
      <c r="TXQ96" s="592" t="s">
        <v>623</v>
      </c>
      <c r="TXR96" s="592" t="s">
        <v>623</v>
      </c>
      <c r="TXS96" s="592" t="s">
        <v>623</v>
      </c>
      <c r="TXT96" s="592" t="s">
        <v>623</v>
      </c>
      <c r="TXU96" s="592" t="s">
        <v>623</v>
      </c>
      <c r="TXV96" s="592" t="s">
        <v>623</v>
      </c>
      <c r="TXW96" s="592" t="s">
        <v>623</v>
      </c>
      <c r="TXX96" s="592" t="s">
        <v>623</v>
      </c>
      <c r="TXY96" s="592" t="s">
        <v>623</v>
      </c>
      <c r="TXZ96" s="592" t="s">
        <v>623</v>
      </c>
      <c r="TYA96" s="592" t="s">
        <v>623</v>
      </c>
      <c r="TYB96" s="592" t="s">
        <v>623</v>
      </c>
      <c r="TYC96" s="592" t="s">
        <v>623</v>
      </c>
      <c r="TYD96" s="592" t="s">
        <v>623</v>
      </c>
      <c r="TYE96" s="592" t="s">
        <v>623</v>
      </c>
      <c r="TYF96" s="592" t="s">
        <v>623</v>
      </c>
      <c r="TYG96" s="592" t="s">
        <v>623</v>
      </c>
      <c r="TYH96" s="592" t="s">
        <v>623</v>
      </c>
      <c r="TYI96" s="592" t="s">
        <v>623</v>
      </c>
      <c r="TYJ96" s="592" t="s">
        <v>623</v>
      </c>
      <c r="TYK96" s="592" t="s">
        <v>623</v>
      </c>
      <c r="TYL96" s="592" t="s">
        <v>623</v>
      </c>
      <c r="TYM96" s="592" t="s">
        <v>623</v>
      </c>
      <c r="TYN96" s="592" t="s">
        <v>623</v>
      </c>
      <c r="TYO96" s="592" t="s">
        <v>623</v>
      </c>
      <c r="TYP96" s="592" t="s">
        <v>623</v>
      </c>
      <c r="TYQ96" s="592" t="s">
        <v>623</v>
      </c>
      <c r="TYR96" s="592" t="s">
        <v>623</v>
      </c>
      <c r="TYS96" s="592" t="s">
        <v>623</v>
      </c>
      <c r="TYT96" s="592" t="s">
        <v>623</v>
      </c>
      <c r="TYU96" s="592" t="s">
        <v>623</v>
      </c>
      <c r="TYV96" s="592" t="s">
        <v>623</v>
      </c>
      <c r="TYW96" s="592" t="s">
        <v>623</v>
      </c>
      <c r="TYX96" s="592" t="s">
        <v>623</v>
      </c>
      <c r="TYY96" s="592" t="s">
        <v>623</v>
      </c>
      <c r="TYZ96" s="592" t="s">
        <v>623</v>
      </c>
      <c r="TZA96" s="592" t="s">
        <v>623</v>
      </c>
      <c r="TZB96" s="592" t="s">
        <v>623</v>
      </c>
      <c r="TZC96" s="592" t="s">
        <v>623</v>
      </c>
      <c r="TZD96" s="592" t="s">
        <v>623</v>
      </c>
      <c r="TZE96" s="592" t="s">
        <v>623</v>
      </c>
      <c r="TZF96" s="592" t="s">
        <v>623</v>
      </c>
      <c r="TZG96" s="592" t="s">
        <v>623</v>
      </c>
      <c r="TZH96" s="592" t="s">
        <v>623</v>
      </c>
      <c r="TZI96" s="592" t="s">
        <v>623</v>
      </c>
      <c r="TZJ96" s="592" t="s">
        <v>623</v>
      </c>
      <c r="TZK96" s="592" t="s">
        <v>623</v>
      </c>
      <c r="TZL96" s="592" t="s">
        <v>623</v>
      </c>
      <c r="TZM96" s="592" t="s">
        <v>623</v>
      </c>
      <c r="TZN96" s="592" t="s">
        <v>623</v>
      </c>
      <c r="TZO96" s="592" t="s">
        <v>623</v>
      </c>
      <c r="TZP96" s="592" t="s">
        <v>623</v>
      </c>
      <c r="TZQ96" s="592" t="s">
        <v>623</v>
      </c>
      <c r="TZR96" s="592" t="s">
        <v>623</v>
      </c>
      <c r="TZS96" s="592" t="s">
        <v>623</v>
      </c>
      <c r="TZT96" s="592" t="s">
        <v>623</v>
      </c>
      <c r="TZU96" s="592" t="s">
        <v>623</v>
      </c>
      <c r="TZV96" s="592" t="s">
        <v>623</v>
      </c>
      <c r="TZW96" s="592" t="s">
        <v>623</v>
      </c>
      <c r="TZX96" s="592" t="s">
        <v>623</v>
      </c>
      <c r="TZY96" s="592" t="s">
        <v>623</v>
      </c>
      <c r="TZZ96" s="592" t="s">
        <v>623</v>
      </c>
      <c r="UAA96" s="592" t="s">
        <v>623</v>
      </c>
      <c r="UAB96" s="592" t="s">
        <v>623</v>
      </c>
      <c r="UAC96" s="592" t="s">
        <v>623</v>
      </c>
      <c r="UAD96" s="592" t="s">
        <v>623</v>
      </c>
      <c r="UAE96" s="592" t="s">
        <v>623</v>
      </c>
      <c r="UAF96" s="592" t="s">
        <v>623</v>
      </c>
      <c r="UAG96" s="592" t="s">
        <v>623</v>
      </c>
      <c r="UAH96" s="592" t="s">
        <v>623</v>
      </c>
      <c r="UAI96" s="592" t="s">
        <v>623</v>
      </c>
      <c r="UAJ96" s="592" t="s">
        <v>623</v>
      </c>
      <c r="UAK96" s="592" t="s">
        <v>623</v>
      </c>
      <c r="UAL96" s="592" t="s">
        <v>623</v>
      </c>
      <c r="UAM96" s="592" t="s">
        <v>623</v>
      </c>
      <c r="UAN96" s="592" t="s">
        <v>623</v>
      </c>
      <c r="UAO96" s="592" t="s">
        <v>623</v>
      </c>
      <c r="UAP96" s="592" t="s">
        <v>623</v>
      </c>
      <c r="UAQ96" s="592" t="s">
        <v>623</v>
      </c>
      <c r="UAR96" s="592" t="s">
        <v>623</v>
      </c>
      <c r="UAS96" s="592" t="s">
        <v>623</v>
      </c>
      <c r="UAT96" s="592" t="s">
        <v>623</v>
      </c>
      <c r="UAU96" s="592" t="s">
        <v>623</v>
      </c>
      <c r="UAV96" s="592" t="s">
        <v>623</v>
      </c>
      <c r="UAW96" s="592" t="s">
        <v>623</v>
      </c>
      <c r="UAX96" s="592" t="s">
        <v>623</v>
      </c>
      <c r="UAY96" s="592" t="s">
        <v>623</v>
      </c>
      <c r="UAZ96" s="592" t="s">
        <v>623</v>
      </c>
      <c r="UBA96" s="592" t="s">
        <v>623</v>
      </c>
      <c r="UBB96" s="592" t="s">
        <v>623</v>
      </c>
      <c r="UBC96" s="592" t="s">
        <v>623</v>
      </c>
      <c r="UBD96" s="592" t="s">
        <v>623</v>
      </c>
      <c r="UBE96" s="592" t="s">
        <v>623</v>
      </c>
      <c r="UBF96" s="592" t="s">
        <v>623</v>
      </c>
      <c r="UBG96" s="592" t="s">
        <v>623</v>
      </c>
      <c r="UBH96" s="592" t="s">
        <v>623</v>
      </c>
      <c r="UBI96" s="592" t="s">
        <v>623</v>
      </c>
      <c r="UBJ96" s="592" t="s">
        <v>623</v>
      </c>
      <c r="UBK96" s="592" t="s">
        <v>623</v>
      </c>
      <c r="UBL96" s="592" t="s">
        <v>623</v>
      </c>
      <c r="UBM96" s="592" t="s">
        <v>623</v>
      </c>
      <c r="UBN96" s="592" t="s">
        <v>623</v>
      </c>
      <c r="UBO96" s="592" t="s">
        <v>623</v>
      </c>
      <c r="UBP96" s="592" t="s">
        <v>623</v>
      </c>
      <c r="UBQ96" s="592" t="s">
        <v>623</v>
      </c>
      <c r="UBR96" s="592" t="s">
        <v>623</v>
      </c>
      <c r="UBS96" s="592" t="s">
        <v>623</v>
      </c>
      <c r="UBT96" s="592" t="s">
        <v>623</v>
      </c>
      <c r="UBU96" s="592" t="s">
        <v>623</v>
      </c>
      <c r="UBV96" s="592" t="s">
        <v>623</v>
      </c>
      <c r="UBW96" s="592" t="s">
        <v>623</v>
      </c>
      <c r="UBX96" s="592" t="s">
        <v>623</v>
      </c>
      <c r="UBY96" s="592" t="s">
        <v>623</v>
      </c>
      <c r="UBZ96" s="592" t="s">
        <v>623</v>
      </c>
      <c r="UCA96" s="592" t="s">
        <v>623</v>
      </c>
      <c r="UCB96" s="592" t="s">
        <v>623</v>
      </c>
      <c r="UCC96" s="592" t="s">
        <v>623</v>
      </c>
      <c r="UCD96" s="592" t="s">
        <v>623</v>
      </c>
      <c r="UCE96" s="592" t="s">
        <v>623</v>
      </c>
      <c r="UCF96" s="592" t="s">
        <v>623</v>
      </c>
      <c r="UCG96" s="592" t="s">
        <v>623</v>
      </c>
      <c r="UCH96" s="592" t="s">
        <v>623</v>
      </c>
      <c r="UCI96" s="592" t="s">
        <v>623</v>
      </c>
      <c r="UCJ96" s="592" t="s">
        <v>623</v>
      </c>
      <c r="UCK96" s="592" t="s">
        <v>623</v>
      </c>
      <c r="UCL96" s="592" t="s">
        <v>623</v>
      </c>
      <c r="UCM96" s="592" t="s">
        <v>623</v>
      </c>
      <c r="UCN96" s="592" t="s">
        <v>623</v>
      </c>
      <c r="UCO96" s="592" t="s">
        <v>623</v>
      </c>
      <c r="UCP96" s="592" t="s">
        <v>623</v>
      </c>
      <c r="UCQ96" s="592" t="s">
        <v>623</v>
      </c>
      <c r="UCR96" s="592" t="s">
        <v>623</v>
      </c>
      <c r="UCS96" s="592" t="s">
        <v>623</v>
      </c>
      <c r="UCT96" s="592" t="s">
        <v>623</v>
      </c>
      <c r="UCU96" s="592" t="s">
        <v>623</v>
      </c>
      <c r="UCV96" s="592" t="s">
        <v>623</v>
      </c>
      <c r="UCW96" s="592" t="s">
        <v>623</v>
      </c>
      <c r="UCX96" s="592" t="s">
        <v>623</v>
      </c>
      <c r="UCY96" s="592" t="s">
        <v>623</v>
      </c>
      <c r="UCZ96" s="592" t="s">
        <v>623</v>
      </c>
      <c r="UDA96" s="592" t="s">
        <v>623</v>
      </c>
      <c r="UDB96" s="592" t="s">
        <v>623</v>
      </c>
      <c r="UDC96" s="592" t="s">
        <v>623</v>
      </c>
      <c r="UDD96" s="592" t="s">
        <v>623</v>
      </c>
      <c r="UDE96" s="592" t="s">
        <v>623</v>
      </c>
      <c r="UDF96" s="592" t="s">
        <v>623</v>
      </c>
      <c r="UDG96" s="592" t="s">
        <v>623</v>
      </c>
      <c r="UDH96" s="592" t="s">
        <v>623</v>
      </c>
      <c r="UDI96" s="592" t="s">
        <v>623</v>
      </c>
      <c r="UDJ96" s="592" t="s">
        <v>623</v>
      </c>
      <c r="UDK96" s="592" t="s">
        <v>623</v>
      </c>
      <c r="UDL96" s="592" t="s">
        <v>623</v>
      </c>
      <c r="UDM96" s="592" t="s">
        <v>623</v>
      </c>
      <c r="UDN96" s="592" t="s">
        <v>623</v>
      </c>
      <c r="UDO96" s="592" t="s">
        <v>623</v>
      </c>
      <c r="UDP96" s="592" t="s">
        <v>623</v>
      </c>
      <c r="UDQ96" s="592" t="s">
        <v>623</v>
      </c>
      <c r="UDR96" s="592" t="s">
        <v>623</v>
      </c>
      <c r="UDS96" s="592" t="s">
        <v>623</v>
      </c>
      <c r="UDT96" s="592" t="s">
        <v>623</v>
      </c>
      <c r="UDU96" s="592" t="s">
        <v>623</v>
      </c>
      <c r="UDV96" s="592" t="s">
        <v>623</v>
      </c>
      <c r="UDW96" s="592" t="s">
        <v>623</v>
      </c>
      <c r="UDX96" s="592" t="s">
        <v>623</v>
      </c>
      <c r="UDY96" s="592" t="s">
        <v>623</v>
      </c>
      <c r="UDZ96" s="592" t="s">
        <v>623</v>
      </c>
      <c r="UEA96" s="592" t="s">
        <v>623</v>
      </c>
      <c r="UEB96" s="592" t="s">
        <v>623</v>
      </c>
      <c r="UEC96" s="592" t="s">
        <v>623</v>
      </c>
      <c r="UED96" s="592" t="s">
        <v>623</v>
      </c>
      <c r="UEE96" s="592" t="s">
        <v>623</v>
      </c>
      <c r="UEF96" s="592" t="s">
        <v>623</v>
      </c>
      <c r="UEG96" s="592" t="s">
        <v>623</v>
      </c>
      <c r="UEH96" s="592" t="s">
        <v>623</v>
      </c>
      <c r="UEI96" s="592" t="s">
        <v>623</v>
      </c>
      <c r="UEJ96" s="592" t="s">
        <v>623</v>
      </c>
      <c r="UEK96" s="592" t="s">
        <v>623</v>
      </c>
      <c r="UEL96" s="592" t="s">
        <v>623</v>
      </c>
      <c r="UEM96" s="592" t="s">
        <v>623</v>
      </c>
      <c r="UEN96" s="592" t="s">
        <v>623</v>
      </c>
      <c r="UEO96" s="592" t="s">
        <v>623</v>
      </c>
      <c r="UEP96" s="592" t="s">
        <v>623</v>
      </c>
      <c r="UEQ96" s="592" t="s">
        <v>623</v>
      </c>
      <c r="UER96" s="592" t="s">
        <v>623</v>
      </c>
      <c r="UES96" s="592" t="s">
        <v>623</v>
      </c>
      <c r="UET96" s="592" t="s">
        <v>623</v>
      </c>
      <c r="UEU96" s="592" t="s">
        <v>623</v>
      </c>
      <c r="UEV96" s="592" t="s">
        <v>623</v>
      </c>
      <c r="UEW96" s="592" t="s">
        <v>623</v>
      </c>
      <c r="UEX96" s="592" t="s">
        <v>623</v>
      </c>
      <c r="UEY96" s="592" t="s">
        <v>623</v>
      </c>
      <c r="UEZ96" s="592" t="s">
        <v>623</v>
      </c>
      <c r="UFA96" s="592" t="s">
        <v>623</v>
      </c>
      <c r="UFB96" s="592" t="s">
        <v>623</v>
      </c>
      <c r="UFC96" s="592" t="s">
        <v>623</v>
      </c>
      <c r="UFD96" s="592" t="s">
        <v>623</v>
      </c>
      <c r="UFE96" s="592" t="s">
        <v>623</v>
      </c>
      <c r="UFF96" s="592" t="s">
        <v>623</v>
      </c>
      <c r="UFG96" s="592" t="s">
        <v>623</v>
      </c>
      <c r="UFH96" s="592" t="s">
        <v>623</v>
      </c>
      <c r="UFI96" s="592" t="s">
        <v>623</v>
      </c>
      <c r="UFJ96" s="592" t="s">
        <v>623</v>
      </c>
      <c r="UFK96" s="592" t="s">
        <v>623</v>
      </c>
      <c r="UFL96" s="592" t="s">
        <v>623</v>
      </c>
      <c r="UFM96" s="592" t="s">
        <v>623</v>
      </c>
      <c r="UFN96" s="592" t="s">
        <v>623</v>
      </c>
      <c r="UFO96" s="592" t="s">
        <v>623</v>
      </c>
      <c r="UFP96" s="592" t="s">
        <v>623</v>
      </c>
      <c r="UFQ96" s="592" t="s">
        <v>623</v>
      </c>
      <c r="UFR96" s="592" t="s">
        <v>623</v>
      </c>
      <c r="UFS96" s="592" t="s">
        <v>623</v>
      </c>
      <c r="UFT96" s="592" t="s">
        <v>623</v>
      </c>
      <c r="UFU96" s="592" t="s">
        <v>623</v>
      </c>
      <c r="UFV96" s="592" t="s">
        <v>623</v>
      </c>
      <c r="UFW96" s="592" t="s">
        <v>623</v>
      </c>
      <c r="UFX96" s="592" t="s">
        <v>623</v>
      </c>
      <c r="UFY96" s="592" t="s">
        <v>623</v>
      </c>
      <c r="UFZ96" s="592" t="s">
        <v>623</v>
      </c>
      <c r="UGA96" s="592" t="s">
        <v>623</v>
      </c>
      <c r="UGB96" s="592" t="s">
        <v>623</v>
      </c>
      <c r="UGC96" s="592" t="s">
        <v>623</v>
      </c>
      <c r="UGD96" s="592" t="s">
        <v>623</v>
      </c>
      <c r="UGE96" s="592" t="s">
        <v>623</v>
      </c>
      <c r="UGF96" s="592" t="s">
        <v>623</v>
      </c>
      <c r="UGG96" s="592" t="s">
        <v>623</v>
      </c>
      <c r="UGH96" s="592" t="s">
        <v>623</v>
      </c>
      <c r="UGI96" s="592" t="s">
        <v>623</v>
      </c>
      <c r="UGJ96" s="592" t="s">
        <v>623</v>
      </c>
      <c r="UGK96" s="592" t="s">
        <v>623</v>
      </c>
      <c r="UGL96" s="592" t="s">
        <v>623</v>
      </c>
      <c r="UGM96" s="592" t="s">
        <v>623</v>
      </c>
      <c r="UGN96" s="592" t="s">
        <v>623</v>
      </c>
      <c r="UGO96" s="592" t="s">
        <v>623</v>
      </c>
      <c r="UGP96" s="592" t="s">
        <v>623</v>
      </c>
      <c r="UGQ96" s="592" t="s">
        <v>623</v>
      </c>
      <c r="UGR96" s="592" t="s">
        <v>623</v>
      </c>
      <c r="UGS96" s="592" t="s">
        <v>623</v>
      </c>
      <c r="UGT96" s="592" t="s">
        <v>623</v>
      </c>
      <c r="UGU96" s="592" t="s">
        <v>623</v>
      </c>
      <c r="UGV96" s="592" t="s">
        <v>623</v>
      </c>
      <c r="UGW96" s="592" t="s">
        <v>623</v>
      </c>
      <c r="UGX96" s="592" t="s">
        <v>623</v>
      </c>
      <c r="UGY96" s="592" t="s">
        <v>623</v>
      </c>
      <c r="UGZ96" s="592" t="s">
        <v>623</v>
      </c>
      <c r="UHA96" s="592" t="s">
        <v>623</v>
      </c>
      <c r="UHB96" s="592" t="s">
        <v>623</v>
      </c>
      <c r="UHC96" s="592" t="s">
        <v>623</v>
      </c>
      <c r="UHD96" s="592" t="s">
        <v>623</v>
      </c>
      <c r="UHE96" s="592" t="s">
        <v>623</v>
      </c>
      <c r="UHF96" s="592" t="s">
        <v>623</v>
      </c>
      <c r="UHG96" s="592" t="s">
        <v>623</v>
      </c>
      <c r="UHH96" s="592" t="s">
        <v>623</v>
      </c>
      <c r="UHI96" s="592" t="s">
        <v>623</v>
      </c>
      <c r="UHJ96" s="592" t="s">
        <v>623</v>
      </c>
      <c r="UHK96" s="592" t="s">
        <v>623</v>
      </c>
      <c r="UHL96" s="592" t="s">
        <v>623</v>
      </c>
      <c r="UHM96" s="592" t="s">
        <v>623</v>
      </c>
      <c r="UHN96" s="592" t="s">
        <v>623</v>
      </c>
      <c r="UHO96" s="592" t="s">
        <v>623</v>
      </c>
      <c r="UHP96" s="592" t="s">
        <v>623</v>
      </c>
      <c r="UHQ96" s="592" t="s">
        <v>623</v>
      </c>
      <c r="UHR96" s="592" t="s">
        <v>623</v>
      </c>
      <c r="UHS96" s="592" t="s">
        <v>623</v>
      </c>
      <c r="UHT96" s="592" t="s">
        <v>623</v>
      </c>
      <c r="UHU96" s="592" t="s">
        <v>623</v>
      </c>
      <c r="UHV96" s="592" t="s">
        <v>623</v>
      </c>
      <c r="UHW96" s="592" t="s">
        <v>623</v>
      </c>
      <c r="UHX96" s="592" t="s">
        <v>623</v>
      </c>
      <c r="UHY96" s="592" t="s">
        <v>623</v>
      </c>
      <c r="UHZ96" s="592" t="s">
        <v>623</v>
      </c>
      <c r="UIA96" s="592" t="s">
        <v>623</v>
      </c>
      <c r="UIB96" s="592" t="s">
        <v>623</v>
      </c>
      <c r="UIC96" s="592" t="s">
        <v>623</v>
      </c>
      <c r="UID96" s="592" t="s">
        <v>623</v>
      </c>
      <c r="UIE96" s="592" t="s">
        <v>623</v>
      </c>
      <c r="UIF96" s="592" t="s">
        <v>623</v>
      </c>
      <c r="UIG96" s="592" t="s">
        <v>623</v>
      </c>
      <c r="UIH96" s="592" t="s">
        <v>623</v>
      </c>
      <c r="UII96" s="592" t="s">
        <v>623</v>
      </c>
      <c r="UIJ96" s="592" t="s">
        <v>623</v>
      </c>
      <c r="UIK96" s="592" t="s">
        <v>623</v>
      </c>
      <c r="UIL96" s="592" t="s">
        <v>623</v>
      </c>
      <c r="UIM96" s="592" t="s">
        <v>623</v>
      </c>
      <c r="UIN96" s="592" t="s">
        <v>623</v>
      </c>
      <c r="UIO96" s="592" t="s">
        <v>623</v>
      </c>
      <c r="UIP96" s="592" t="s">
        <v>623</v>
      </c>
      <c r="UIQ96" s="592" t="s">
        <v>623</v>
      </c>
      <c r="UIR96" s="592" t="s">
        <v>623</v>
      </c>
      <c r="UIS96" s="592" t="s">
        <v>623</v>
      </c>
      <c r="UIT96" s="592" t="s">
        <v>623</v>
      </c>
      <c r="UIU96" s="592" t="s">
        <v>623</v>
      </c>
      <c r="UIV96" s="592" t="s">
        <v>623</v>
      </c>
      <c r="UIW96" s="592" t="s">
        <v>623</v>
      </c>
      <c r="UIX96" s="592" t="s">
        <v>623</v>
      </c>
      <c r="UIY96" s="592" t="s">
        <v>623</v>
      </c>
      <c r="UIZ96" s="592" t="s">
        <v>623</v>
      </c>
      <c r="UJA96" s="592" t="s">
        <v>623</v>
      </c>
      <c r="UJB96" s="592" t="s">
        <v>623</v>
      </c>
      <c r="UJC96" s="592" t="s">
        <v>623</v>
      </c>
      <c r="UJD96" s="592" t="s">
        <v>623</v>
      </c>
      <c r="UJE96" s="592" t="s">
        <v>623</v>
      </c>
      <c r="UJF96" s="592" t="s">
        <v>623</v>
      </c>
      <c r="UJG96" s="592" t="s">
        <v>623</v>
      </c>
      <c r="UJH96" s="592" t="s">
        <v>623</v>
      </c>
      <c r="UJI96" s="592" t="s">
        <v>623</v>
      </c>
      <c r="UJJ96" s="592" t="s">
        <v>623</v>
      </c>
      <c r="UJK96" s="592" t="s">
        <v>623</v>
      </c>
      <c r="UJL96" s="592" t="s">
        <v>623</v>
      </c>
      <c r="UJM96" s="592" t="s">
        <v>623</v>
      </c>
      <c r="UJN96" s="592" t="s">
        <v>623</v>
      </c>
      <c r="UJO96" s="592" t="s">
        <v>623</v>
      </c>
      <c r="UJP96" s="592" t="s">
        <v>623</v>
      </c>
      <c r="UJQ96" s="592" t="s">
        <v>623</v>
      </c>
      <c r="UJR96" s="592" t="s">
        <v>623</v>
      </c>
      <c r="UJS96" s="592" t="s">
        <v>623</v>
      </c>
      <c r="UJT96" s="592" t="s">
        <v>623</v>
      </c>
      <c r="UJU96" s="592" t="s">
        <v>623</v>
      </c>
      <c r="UJV96" s="592" t="s">
        <v>623</v>
      </c>
      <c r="UJW96" s="592" t="s">
        <v>623</v>
      </c>
      <c r="UJX96" s="592" t="s">
        <v>623</v>
      </c>
      <c r="UJY96" s="592" t="s">
        <v>623</v>
      </c>
      <c r="UJZ96" s="592" t="s">
        <v>623</v>
      </c>
      <c r="UKA96" s="592" t="s">
        <v>623</v>
      </c>
      <c r="UKB96" s="592" t="s">
        <v>623</v>
      </c>
      <c r="UKC96" s="592" t="s">
        <v>623</v>
      </c>
      <c r="UKD96" s="592" t="s">
        <v>623</v>
      </c>
      <c r="UKE96" s="592" t="s">
        <v>623</v>
      </c>
      <c r="UKF96" s="592" t="s">
        <v>623</v>
      </c>
      <c r="UKG96" s="592" t="s">
        <v>623</v>
      </c>
      <c r="UKH96" s="592" t="s">
        <v>623</v>
      </c>
      <c r="UKI96" s="592" t="s">
        <v>623</v>
      </c>
      <c r="UKJ96" s="592" t="s">
        <v>623</v>
      </c>
      <c r="UKK96" s="592" t="s">
        <v>623</v>
      </c>
      <c r="UKL96" s="592" t="s">
        <v>623</v>
      </c>
      <c r="UKM96" s="592" t="s">
        <v>623</v>
      </c>
      <c r="UKN96" s="592" t="s">
        <v>623</v>
      </c>
      <c r="UKO96" s="592" t="s">
        <v>623</v>
      </c>
      <c r="UKP96" s="592" t="s">
        <v>623</v>
      </c>
      <c r="UKQ96" s="592" t="s">
        <v>623</v>
      </c>
      <c r="UKR96" s="592" t="s">
        <v>623</v>
      </c>
      <c r="UKS96" s="592" t="s">
        <v>623</v>
      </c>
      <c r="UKT96" s="592" t="s">
        <v>623</v>
      </c>
      <c r="UKU96" s="592" t="s">
        <v>623</v>
      </c>
      <c r="UKV96" s="592" t="s">
        <v>623</v>
      </c>
      <c r="UKW96" s="592" t="s">
        <v>623</v>
      </c>
      <c r="UKX96" s="592" t="s">
        <v>623</v>
      </c>
      <c r="UKY96" s="592" t="s">
        <v>623</v>
      </c>
      <c r="UKZ96" s="592" t="s">
        <v>623</v>
      </c>
      <c r="ULA96" s="592" t="s">
        <v>623</v>
      </c>
      <c r="ULB96" s="592" t="s">
        <v>623</v>
      </c>
      <c r="ULC96" s="592" t="s">
        <v>623</v>
      </c>
      <c r="ULD96" s="592" t="s">
        <v>623</v>
      </c>
      <c r="ULE96" s="592" t="s">
        <v>623</v>
      </c>
      <c r="ULF96" s="592" t="s">
        <v>623</v>
      </c>
      <c r="ULG96" s="592" t="s">
        <v>623</v>
      </c>
      <c r="ULH96" s="592" t="s">
        <v>623</v>
      </c>
      <c r="ULI96" s="592" t="s">
        <v>623</v>
      </c>
      <c r="ULJ96" s="592" t="s">
        <v>623</v>
      </c>
      <c r="ULK96" s="592" t="s">
        <v>623</v>
      </c>
      <c r="ULL96" s="592" t="s">
        <v>623</v>
      </c>
      <c r="ULM96" s="592" t="s">
        <v>623</v>
      </c>
      <c r="ULN96" s="592" t="s">
        <v>623</v>
      </c>
      <c r="ULO96" s="592" t="s">
        <v>623</v>
      </c>
      <c r="ULP96" s="592" t="s">
        <v>623</v>
      </c>
      <c r="ULQ96" s="592" t="s">
        <v>623</v>
      </c>
      <c r="ULR96" s="592" t="s">
        <v>623</v>
      </c>
      <c r="ULS96" s="592" t="s">
        <v>623</v>
      </c>
      <c r="ULT96" s="592" t="s">
        <v>623</v>
      </c>
      <c r="ULU96" s="592" t="s">
        <v>623</v>
      </c>
      <c r="ULV96" s="592" t="s">
        <v>623</v>
      </c>
      <c r="ULW96" s="592" t="s">
        <v>623</v>
      </c>
      <c r="ULX96" s="592" t="s">
        <v>623</v>
      </c>
      <c r="ULY96" s="592" t="s">
        <v>623</v>
      </c>
      <c r="ULZ96" s="592" t="s">
        <v>623</v>
      </c>
      <c r="UMA96" s="592" t="s">
        <v>623</v>
      </c>
      <c r="UMB96" s="592" t="s">
        <v>623</v>
      </c>
      <c r="UMC96" s="592" t="s">
        <v>623</v>
      </c>
      <c r="UMD96" s="592" t="s">
        <v>623</v>
      </c>
      <c r="UME96" s="592" t="s">
        <v>623</v>
      </c>
      <c r="UMF96" s="592" t="s">
        <v>623</v>
      </c>
      <c r="UMG96" s="592" t="s">
        <v>623</v>
      </c>
      <c r="UMH96" s="592" t="s">
        <v>623</v>
      </c>
      <c r="UMI96" s="592" t="s">
        <v>623</v>
      </c>
      <c r="UMJ96" s="592" t="s">
        <v>623</v>
      </c>
      <c r="UMK96" s="592" t="s">
        <v>623</v>
      </c>
      <c r="UML96" s="592" t="s">
        <v>623</v>
      </c>
      <c r="UMM96" s="592" t="s">
        <v>623</v>
      </c>
      <c r="UMN96" s="592" t="s">
        <v>623</v>
      </c>
      <c r="UMO96" s="592" t="s">
        <v>623</v>
      </c>
      <c r="UMP96" s="592" t="s">
        <v>623</v>
      </c>
      <c r="UMQ96" s="592" t="s">
        <v>623</v>
      </c>
      <c r="UMR96" s="592" t="s">
        <v>623</v>
      </c>
      <c r="UMS96" s="592" t="s">
        <v>623</v>
      </c>
      <c r="UMT96" s="592" t="s">
        <v>623</v>
      </c>
      <c r="UMU96" s="592" t="s">
        <v>623</v>
      </c>
      <c r="UMV96" s="592" t="s">
        <v>623</v>
      </c>
      <c r="UMW96" s="592" t="s">
        <v>623</v>
      </c>
      <c r="UMX96" s="592" t="s">
        <v>623</v>
      </c>
      <c r="UMY96" s="592" t="s">
        <v>623</v>
      </c>
      <c r="UMZ96" s="592" t="s">
        <v>623</v>
      </c>
      <c r="UNA96" s="592" t="s">
        <v>623</v>
      </c>
      <c r="UNB96" s="592" t="s">
        <v>623</v>
      </c>
      <c r="UNC96" s="592" t="s">
        <v>623</v>
      </c>
      <c r="UND96" s="592" t="s">
        <v>623</v>
      </c>
      <c r="UNE96" s="592" t="s">
        <v>623</v>
      </c>
      <c r="UNF96" s="592" t="s">
        <v>623</v>
      </c>
      <c r="UNG96" s="592" t="s">
        <v>623</v>
      </c>
      <c r="UNH96" s="592" t="s">
        <v>623</v>
      </c>
      <c r="UNI96" s="592" t="s">
        <v>623</v>
      </c>
      <c r="UNJ96" s="592" t="s">
        <v>623</v>
      </c>
      <c r="UNK96" s="592" t="s">
        <v>623</v>
      </c>
      <c r="UNL96" s="592" t="s">
        <v>623</v>
      </c>
      <c r="UNM96" s="592" t="s">
        <v>623</v>
      </c>
      <c r="UNN96" s="592" t="s">
        <v>623</v>
      </c>
      <c r="UNO96" s="592" t="s">
        <v>623</v>
      </c>
      <c r="UNP96" s="592" t="s">
        <v>623</v>
      </c>
      <c r="UNQ96" s="592" t="s">
        <v>623</v>
      </c>
      <c r="UNR96" s="592" t="s">
        <v>623</v>
      </c>
      <c r="UNS96" s="592" t="s">
        <v>623</v>
      </c>
      <c r="UNT96" s="592" t="s">
        <v>623</v>
      </c>
      <c r="UNU96" s="592" t="s">
        <v>623</v>
      </c>
      <c r="UNV96" s="592" t="s">
        <v>623</v>
      </c>
      <c r="UNW96" s="592" t="s">
        <v>623</v>
      </c>
      <c r="UNX96" s="592" t="s">
        <v>623</v>
      </c>
      <c r="UNY96" s="592" t="s">
        <v>623</v>
      </c>
      <c r="UNZ96" s="592" t="s">
        <v>623</v>
      </c>
      <c r="UOA96" s="592" t="s">
        <v>623</v>
      </c>
      <c r="UOB96" s="592" t="s">
        <v>623</v>
      </c>
      <c r="UOC96" s="592" t="s">
        <v>623</v>
      </c>
      <c r="UOD96" s="592" t="s">
        <v>623</v>
      </c>
      <c r="UOE96" s="592" t="s">
        <v>623</v>
      </c>
      <c r="UOF96" s="592" t="s">
        <v>623</v>
      </c>
      <c r="UOG96" s="592" t="s">
        <v>623</v>
      </c>
      <c r="UOH96" s="592" t="s">
        <v>623</v>
      </c>
      <c r="UOI96" s="592" t="s">
        <v>623</v>
      </c>
      <c r="UOJ96" s="592" t="s">
        <v>623</v>
      </c>
      <c r="UOK96" s="592" t="s">
        <v>623</v>
      </c>
      <c r="UOL96" s="592" t="s">
        <v>623</v>
      </c>
      <c r="UOM96" s="592" t="s">
        <v>623</v>
      </c>
      <c r="UON96" s="592" t="s">
        <v>623</v>
      </c>
      <c r="UOO96" s="592" t="s">
        <v>623</v>
      </c>
      <c r="UOP96" s="592" t="s">
        <v>623</v>
      </c>
      <c r="UOQ96" s="592" t="s">
        <v>623</v>
      </c>
      <c r="UOR96" s="592" t="s">
        <v>623</v>
      </c>
      <c r="UOS96" s="592" t="s">
        <v>623</v>
      </c>
      <c r="UOT96" s="592" t="s">
        <v>623</v>
      </c>
      <c r="UOU96" s="592" t="s">
        <v>623</v>
      </c>
      <c r="UOV96" s="592" t="s">
        <v>623</v>
      </c>
      <c r="UOW96" s="592" t="s">
        <v>623</v>
      </c>
      <c r="UOX96" s="592" t="s">
        <v>623</v>
      </c>
      <c r="UOY96" s="592" t="s">
        <v>623</v>
      </c>
      <c r="UOZ96" s="592" t="s">
        <v>623</v>
      </c>
      <c r="UPA96" s="592" t="s">
        <v>623</v>
      </c>
      <c r="UPB96" s="592" t="s">
        <v>623</v>
      </c>
      <c r="UPC96" s="592" t="s">
        <v>623</v>
      </c>
      <c r="UPD96" s="592" t="s">
        <v>623</v>
      </c>
      <c r="UPE96" s="592" t="s">
        <v>623</v>
      </c>
      <c r="UPF96" s="592" t="s">
        <v>623</v>
      </c>
      <c r="UPG96" s="592" t="s">
        <v>623</v>
      </c>
      <c r="UPH96" s="592" t="s">
        <v>623</v>
      </c>
      <c r="UPI96" s="592" t="s">
        <v>623</v>
      </c>
      <c r="UPJ96" s="592" t="s">
        <v>623</v>
      </c>
      <c r="UPK96" s="592" t="s">
        <v>623</v>
      </c>
      <c r="UPL96" s="592" t="s">
        <v>623</v>
      </c>
      <c r="UPM96" s="592" t="s">
        <v>623</v>
      </c>
      <c r="UPN96" s="592" t="s">
        <v>623</v>
      </c>
      <c r="UPO96" s="592" t="s">
        <v>623</v>
      </c>
      <c r="UPP96" s="592" t="s">
        <v>623</v>
      </c>
      <c r="UPQ96" s="592" t="s">
        <v>623</v>
      </c>
      <c r="UPR96" s="592" t="s">
        <v>623</v>
      </c>
      <c r="UPS96" s="592" t="s">
        <v>623</v>
      </c>
      <c r="UPT96" s="592" t="s">
        <v>623</v>
      </c>
      <c r="UPU96" s="592" t="s">
        <v>623</v>
      </c>
      <c r="UPV96" s="592" t="s">
        <v>623</v>
      </c>
      <c r="UPW96" s="592" t="s">
        <v>623</v>
      </c>
      <c r="UPX96" s="592" t="s">
        <v>623</v>
      </c>
      <c r="UPY96" s="592" t="s">
        <v>623</v>
      </c>
      <c r="UPZ96" s="592" t="s">
        <v>623</v>
      </c>
      <c r="UQA96" s="592" t="s">
        <v>623</v>
      </c>
      <c r="UQB96" s="592" t="s">
        <v>623</v>
      </c>
      <c r="UQC96" s="592" t="s">
        <v>623</v>
      </c>
      <c r="UQD96" s="592" t="s">
        <v>623</v>
      </c>
      <c r="UQE96" s="592" t="s">
        <v>623</v>
      </c>
      <c r="UQF96" s="592" t="s">
        <v>623</v>
      </c>
      <c r="UQG96" s="592" t="s">
        <v>623</v>
      </c>
      <c r="UQH96" s="592" t="s">
        <v>623</v>
      </c>
      <c r="UQI96" s="592" t="s">
        <v>623</v>
      </c>
      <c r="UQJ96" s="592" t="s">
        <v>623</v>
      </c>
      <c r="UQK96" s="592" t="s">
        <v>623</v>
      </c>
      <c r="UQL96" s="592" t="s">
        <v>623</v>
      </c>
      <c r="UQM96" s="592" t="s">
        <v>623</v>
      </c>
      <c r="UQN96" s="592" t="s">
        <v>623</v>
      </c>
      <c r="UQO96" s="592" t="s">
        <v>623</v>
      </c>
      <c r="UQP96" s="592" t="s">
        <v>623</v>
      </c>
      <c r="UQQ96" s="592" t="s">
        <v>623</v>
      </c>
      <c r="UQR96" s="592" t="s">
        <v>623</v>
      </c>
      <c r="UQS96" s="592" t="s">
        <v>623</v>
      </c>
      <c r="UQT96" s="592" t="s">
        <v>623</v>
      </c>
      <c r="UQU96" s="592" t="s">
        <v>623</v>
      </c>
      <c r="UQV96" s="592" t="s">
        <v>623</v>
      </c>
      <c r="UQW96" s="592" t="s">
        <v>623</v>
      </c>
      <c r="UQX96" s="592" t="s">
        <v>623</v>
      </c>
      <c r="UQY96" s="592" t="s">
        <v>623</v>
      </c>
      <c r="UQZ96" s="592" t="s">
        <v>623</v>
      </c>
      <c r="URA96" s="592" t="s">
        <v>623</v>
      </c>
      <c r="URB96" s="592" t="s">
        <v>623</v>
      </c>
      <c r="URC96" s="592" t="s">
        <v>623</v>
      </c>
      <c r="URD96" s="592" t="s">
        <v>623</v>
      </c>
      <c r="URE96" s="592" t="s">
        <v>623</v>
      </c>
      <c r="URF96" s="592" t="s">
        <v>623</v>
      </c>
      <c r="URG96" s="592" t="s">
        <v>623</v>
      </c>
      <c r="URH96" s="592" t="s">
        <v>623</v>
      </c>
      <c r="URI96" s="592" t="s">
        <v>623</v>
      </c>
      <c r="URJ96" s="592" t="s">
        <v>623</v>
      </c>
      <c r="URK96" s="592" t="s">
        <v>623</v>
      </c>
      <c r="URL96" s="592" t="s">
        <v>623</v>
      </c>
      <c r="URM96" s="592" t="s">
        <v>623</v>
      </c>
      <c r="URN96" s="592" t="s">
        <v>623</v>
      </c>
      <c r="URO96" s="592" t="s">
        <v>623</v>
      </c>
      <c r="URP96" s="592" t="s">
        <v>623</v>
      </c>
      <c r="URQ96" s="592" t="s">
        <v>623</v>
      </c>
      <c r="URR96" s="592" t="s">
        <v>623</v>
      </c>
      <c r="URS96" s="592" t="s">
        <v>623</v>
      </c>
      <c r="URT96" s="592" t="s">
        <v>623</v>
      </c>
      <c r="URU96" s="592" t="s">
        <v>623</v>
      </c>
      <c r="URV96" s="592" t="s">
        <v>623</v>
      </c>
      <c r="URW96" s="592" t="s">
        <v>623</v>
      </c>
      <c r="URX96" s="592" t="s">
        <v>623</v>
      </c>
      <c r="URY96" s="592" t="s">
        <v>623</v>
      </c>
      <c r="URZ96" s="592" t="s">
        <v>623</v>
      </c>
      <c r="USA96" s="592" t="s">
        <v>623</v>
      </c>
      <c r="USB96" s="592" t="s">
        <v>623</v>
      </c>
      <c r="USC96" s="592" t="s">
        <v>623</v>
      </c>
      <c r="USD96" s="592" t="s">
        <v>623</v>
      </c>
      <c r="USE96" s="592" t="s">
        <v>623</v>
      </c>
      <c r="USF96" s="592" t="s">
        <v>623</v>
      </c>
      <c r="USG96" s="592" t="s">
        <v>623</v>
      </c>
      <c r="USH96" s="592" t="s">
        <v>623</v>
      </c>
      <c r="USI96" s="592" t="s">
        <v>623</v>
      </c>
      <c r="USJ96" s="592" t="s">
        <v>623</v>
      </c>
      <c r="USK96" s="592" t="s">
        <v>623</v>
      </c>
      <c r="USL96" s="592" t="s">
        <v>623</v>
      </c>
      <c r="USM96" s="592" t="s">
        <v>623</v>
      </c>
      <c r="USN96" s="592" t="s">
        <v>623</v>
      </c>
      <c r="USO96" s="592" t="s">
        <v>623</v>
      </c>
      <c r="USP96" s="592" t="s">
        <v>623</v>
      </c>
      <c r="USQ96" s="592" t="s">
        <v>623</v>
      </c>
      <c r="USR96" s="592" t="s">
        <v>623</v>
      </c>
      <c r="USS96" s="592" t="s">
        <v>623</v>
      </c>
      <c r="UST96" s="592" t="s">
        <v>623</v>
      </c>
      <c r="USU96" s="592" t="s">
        <v>623</v>
      </c>
      <c r="USV96" s="592" t="s">
        <v>623</v>
      </c>
      <c r="USW96" s="592" t="s">
        <v>623</v>
      </c>
      <c r="USX96" s="592" t="s">
        <v>623</v>
      </c>
      <c r="USY96" s="592" t="s">
        <v>623</v>
      </c>
      <c r="USZ96" s="592" t="s">
        <v>623</v>
      </c>
      <c r="UTA96" s="592" t="s">
        <v>623</v>
      </c>
      <c r="UTB96" s="592" t="s">
        <v>623</v>
      </c>
      <c r="UTC96" s="592" t="s">
        <v>623</v>
      </c>
      <c r="UTD96" s="592" t="s">
        <v>623</v>
      </c>
      <c r="UTE96" s="592" t="s">
        <v>623</v>
      </c>
      <c r="UTF96" s="592" t="s">
        <v>623</v>
      </c>
      <c r="UTG96" s="592" t="s">
        <v>623</v>
      </c>
      <c r="UTH96" s="592" t="s">
        <v>623</v>
      </c>
      <c r="UTI96" s="592" t="s">
        <v>623</v>
      </c>
      <c r="UTJ96" s="592" t="s">
        <v>623</v>
      </c>
      <c r="UTK96" s="592" t="s">
        <v>623</v>
      </c>
      <c r="UTL96" s="592" t="s">
        <v>623</v>
      </c>
      <c r="UTM96" s="592" t="s">
        <v>623</v>
      </c>
      <c r="UTN96" s="592" t="s">
        <v>623</v>
      </c>
      <c r="UTO96" s="592" t="s">
        <v>623</v>
      </c>
      <c r="UTP96" s="592" t="s">
        <v>623</v>
      </c>
      <c r="UTQ96" s="592" t="s">
        <v>623</v>
      </c>
      <c r="UTR96" s="592" t="s">
        <v>623</v>
      </c>
      <c r="UTS96" s="592" t="s">
        <v>623</v>
      </c>
      <c r="UTT96" s="592" t="s">
        <v>623</v>
      </c>
      <c r="UTU96" s="592" t="s">
        <v>623</v>
      </c>
      <c r="UTV96" s="592" t="s">
        <v>623</v>
      </c>
      <c r="UTW96" s="592" t="s">
        <v>623</v>
      </c>
      <c r="UTX96" s="592" t="s">
        <v>623</v>
      </c>
      <c r="UTY96" s="592" t="s">
        <v>623</v>
      </c>
      <c r="UTZ96" s="592" t="s">
        <v>623</v>
      </c>
      <c r="UUA96" s="592" t="s">
        <v>623</v>
      </c>
      <c r="UUB96" s="592" t="s">
        <v>623</v>
      </c>
      <c r="UUC96" s="592" t="s">
        <v>623</v>
      </c>
      <c r="UUD96" s="592" t="s">
        <v>623</v>
      </c>
      <c r="UUE96" s="592" t="s">
        <v>623</v>
      </c>
      <c r="UUF96" s="592" t="s">
        <v>623</v>
      </c>
      <c r="UUG96" s="592" t="s">
        <v>623</v>
      </c>
      <c r="UUH96" s="592" t="s">
        <v>623</v>
      </c>
      <c r="UUI96" s="592" t="s">
        <v>623</v>
      </c>
      <c r="UUJ96" s="592" t="s">
        <v>623</v>
      </c>
      <c r="UUK96" s="592" t="s">
        <v>623</v>
      </c>
      <c r="UUL96" s="592" t="s">
        <v>623</v>
      </c>
      <c r="UUM96" s="592" t="s">
        <v>623</v>
      </c>
      <c r="UUN96" s="592" t="s">
        <v>623</v>
      </c>
      <c r="UUO96" s="592" t="s">
        <v>623</v>
      </c>
      <c r="UUP96" s="592" t="s">
        <v>623</v>
      </c>
      <c r="UUQ96" s="592" t="s">
        <v>623</v>
      </c>
      <c r="UUR96" s="592" t="s">
        <v>623</v>
      </c>
      <c r="UUS96" s="592" t="s">
        <v>623</v>
      </c>
      <c r="UUT96" s="592" t="s">
        <v>623</v>
      </c>
      <c r="UUU96" s="592" t="s">
        <v>623</v>
      </c>
      <c r="UUV96" s="592" t="s">
        <v>623</v>
      </c>
      <c r="UUW96" s="592" t="s">
        <v>623</v>
      </c>
      <c r="UUX96" s="592" t="s">
        <v>623</v>
      </c>
      <c r="UUY96" s="592" t="s">
        <v>623</v>
      </c>
      <c r="UUZ96" s="592" t="s">
        <v>623</v>
      </c>
      <c r="UVA96" s="592" t="s">
        <v>623</v>
      </c>
      <c r="UVB96" s="592" t="s">
        <v>623</v>
      </c>
      <c r="UVC96" s="592" t="s">
        <v>623</v>
      </c>
      <c r="UVD96" s="592" t="s">
        <v>623</v>
      </c>
      <c r="UVE96" s="592" t="s">
        <v>623</v>
      </c>
      <c r="UVF96" s="592" t="s">
        <v>623</v>
      </c>
      <c r="UVG96" s="592" t="s">
        <v>623</v>
      </c>
      <c r="UVH96" s="592" t="s">
        <v>623</v>
      </c>
      <c r="UVI96" s="592" t="s">
        <v>623</v>
      </c>
      <c r="UVJ96" s="592" t="s">
        <v>623</v>
      </c>
      <c r="UVK96" s="592" t="s">
        <v>623</v>
      </c>
      <c r="UVL96" s="592" t="s">
        <v>623</v>
      </c>
      <c r="UVM96" s="592" t="s">
        <v>623</v>
      </c>
      <c r="UVN96" s="592" t="s">
        <v>623</v>
      </c>
      <c r="UVO96" s="592" t="s">
        <v>623</v>
      </c>
      <c r="UVP96" s="592" t="s">
        <v>623</v>
      </c>
      <c r="UVQ96" s="592" t="s">
        <v>623</v>
      </c>
      <c r="UVR96" s="592" t="s">
        <v>623</v>
      </c>
      <c r="UVS96" s="592" t="s">
        <v>623</v>
      </c>
      <c r="UVT96" s="592" t="s">
        <v>623</v>
      </c>
      <c r="UVU96" s="592" t="s">
        <v>623</v>
      </c>
      <c r="UVV96" s="592" t="s">
        <v>623</v>
      </c>
      <c r="UVW96" s="592" t="s">
        <v>623</v>
      </c>
      <c r="UVX96" s="592" t="s">
        <v>623</v>
      </c>
      <c r="UVY96" s="592" t="s">
        <v>623</v>
      </c>
      <c r="UVZ96" s="592" t="s">
        <v>623</v>
      </c>
      <c r="UWA96" s="592" t="s">
        <v>623</v>
      </c>
      <c r="UWB96" s="592" t="s">
        <v>623</v>
      </c>
      <c r="UWC96" s="592" t="s">
        <v>623</v>
      </c>
      <c r="UWD96" s="592" t="s">
        <v>623</v>
      </c>
      <c r="UWE96" s="592" t="s">
        <v>623</v>
      </c>
      <c r="UWF96" s="592" t="s">
        <v>623</v>
      </c>
      <c r="UWG96" s="592" t="s">
        <v>623</v>
      </c>
      <c r="UWH96" s="592" t="s">
        <v>623</v>
      </c>
      <c r="UWI96" s="592" t="s">
        <v>623</v>
      </c>
      <c r="UWJ96" s="592" t="s">
        <v>623</v>
      </c>
      <c r="UWK96" s="592" t="s">
        <v>623</v>
      </c>
      <c r="UWL96" s="592" t="s">
        <v>623</v>
      </c>
      <c r="UWM96" s="592" t="s">
        <v>623</v>
      </c>
      <c r="UWN96" s="592" t="s">
        <v>623</v>
      </c>
      <c r="UWO96" s="592" t="s">
        <v>623</v>
      </c>
      <c r="UWP96" s="592" t="s">
        <v>623</v>
      </c>
      <c r="UWQ96" s="592" t="s">
        <v>623</v>
      </c>
      <c r="UWR96" s="592" t="s">
        <v>623</v>
      </c>
      <c r="UWS96" s="592" t="s">
        <v>623</v>
      </c>
      <c r="UWT96" s="592" t="s">
        <v>623</v>
      </c>
      <c r="UWU96" s="592" t="s">
        <v>623</v>
      </c>
      <c r="UWV96" s="592" t="s">
        <v>623</v>
      </c>
      <c r="UWW96" s="592" t="s">
        <v>623</v>
      </c>
      <c r="UWX96" s="592" t="s">
        <v>623</v>
      </c>
      <c r="UWY96" s="592" t="s">
        <v>623</v>
      </c>
      <c r="UWZ96" s="592" t="s">
        <v>623</v>
      </c>
      <c r="UXA96" s="592" t="s">
        <v>623</v>
      </c>
      <c r="UXB96" s="592" t="s">
        <v>623</v>
      </c>
      <c r="UXC96" s="592" t="s">
        <v>623</v>
      </c>
      <c r="UXD96" s="592" t="s">
        <v>623</v>
      </c>
      <c r="UXE96" s="592" t="s">
        <v>623</v>
      </c>
      <c r="UXF96" s="592" t="s">
        <v>623</v>
      </c>
      <c r="UXG96" s="592" t="s">
        <v>623</v>
      </c>
      <c r="UXH96" s="592" t="s">
        <v>623</v>
      </c>
      <c r="UXI96" s="592" t="s">
        <v>623</v>
      </c>
      <c r="UXJ96" s="592" t="s">
        <v>623</v>
      </c>
      <c r="UXK96" s="592" t="s">
        <v>623</v>
      </c>
      <c r="UXL96" s="592" t="s">
        <v>623</v>
      </c>
      <c r="UXM96" s="592" t="s">
        <v>623</v>
      </c>
      <c r="UXN96" s="592" t="s">
        <v>623</v>
      </c>
      <c r="UXO96" s="592" t="s">
        <v>623</v>
      </c>
      <c r="UXP96" s="592" t="s">
        <v>623</v>
      </c>
      <c r="UXQ96" s="592" t="s">
        <v>623</v>
      </c>
      <c r="UXR96" s="592" t="s">
        <v>623</v>
      </c>
      <c r="UXS96" s="592" t="s">
        <v>623</v>
      </c>
      <c r="UXT96" s="592" t="s">
        <v>623</v>
      </c>
      <c r="UXU96" s="592" t="s">
        <v>623</v>
      </c>
      <c r="UXV96" s="592" t="s">
        <v>623</v>
      </c>
      <c r="UXW96" s="592" t="s">
        <v>623</v>
      </c>
      <c r="UXX96" s="592" t="s">
        <v>623</v>
      </c>
      <c r="UXY96" s="592" t="s">
        <v>623</v>
      </c>
      <c r="UXZ96" s="592" t="s">
        <v>623</v>
      </c>
      <c r="UYA96" s="592" t="s">
        <v>623</v>
      </c>
      <c r="UYB96" s="592" t="s">
        <v>623</v>
      </c>
      <c r="UYC96" s="592" t="s">
        <v>623</v>
      </c>
      <c r="UYD96" s="592" t="s">
        <v>623</v>
      </c>
      <c r="UYE96" s="592" t="s">
        <v>623</v>
      </c>
      <c r="UYF96" s="592" t="s">
        <v>623</v>
      </c>
      <c r="UYG96" s="592" t="s">
        <v>623</v>
      </c>
      <c r="UYH96" s="592" t="s">
        <v>623</v>
      </c>
      <c r="UYI96" s="592" t="s">
        <v>623</v>
      </c>
      <c r="UYJ96" s="592" t="s">
        <v>623</v>
      </c>
      <c r="UYK96" s="592" t="s">
        <v>623</v>
      </c>
      <c r="UYL96" s="592" t="s">
        <v>623</v>
      </c>
      <c r="UYM96" s="592" t="s">
        <v>623</v>
      </c>
      <c r="UYN96" s="592" t="s">
        <v>623</v>
      </c>
      <c r="UYO96" s="592" t="s">
        <v>623</v>
      </c>
      <c r="UYP96" s="592" t="s">
        <v>623</v>
      </c>
      <c r="UYQ96" s="592" t="s">
        <v>623</v>
      </c>
      <c r="UYR96" s="592" t="s">
        <v>623</v>
      </c>
      <c r="UYS96" s="592" t="s">
        <v>623</v>
      </c>
      <c r="UYT96" s="592" t="s">
        <v>623</v>
      </c>
      <c r="UYU96" s="592" t="s">
        <v>623</v>
      </c>
      <c r="UYV96" s="592" t="s">
        <v>623</v>
      </c>
      <c r="UYW96" s="592" t="s">
        <v>623</v>
      </c>
      <c r="UYX96" s="592" t="s">
        <v>623</v>
      </c>
      <c r="UYY96" s="592" t="s">
        <v>623</v>
      </c>
      <c r="UYZ96" s="592" t="s">
        <v>623</v>
      </c>
      <c r="UZA96" s="592" t="s">
        <v>623</v>
      </c>
      <c r="UZB96" s="592" t="s">
        <v>623</v>
      </c>
      <c r="UZC96" s="592" t="s">
        <v>623</v>
      </c>
      <c r="UZD96" s="592" t="s">
        <v>623</v>
      </c>
      <c r="UZE96" s="592" t="s">
        <v>623</v>
      </c>
      <c r="UZF96" s="592" t="s">
        <v>623</v>
      </c>
      <c r="UZG96" s="592" t="s">
        <v>623</v>
      </c>
      <c r="UZH96" s="592" t="s">
        <v>623</v>
      </c>
      <c r="UZI96" s="592" t="s">
        <v>623</v>
      </c>
      <c r="UZJ96" s="592" t="s">
        <v>623</v>
      </c>
      <c r="UZK96" s="592" t="s">
        <v>623</v>
      </c>
      <c r="UZL96" s="592" t="s">
        <v>623</v>
      </c>
      <c r="UZM96" s="592" t="s">
        <v>623</v>
      </c>
      <c r="UZN96" s="592" t="s">
        <v>623</v>
      </c>
      <c r="UZO96" s="592" t="s">
        <v>623</v>
      </c>
      <c r="UZP96" s="592" t="s">
        <v>623</v>
      </c>
      <c r="UZQ96" s="592" t="s">
        <v>623</v>
      </c>
      <c r="UZR96" s="592" t="s">
        <v>623</v>
      </c>
      <c r="UZS96" s="592" t="s">
        <v>623</v>
      </c>
      <c r="UZT96" s="592" t="s">
        <v>623</v>
      </c>
      <c r="UZU96" s="592" t="s">
        <v>623</v>
      </c>
      <c r="UZV96" s="592" t="s">
        <v>623</v>
      </c>
      <c r="UZW96" s="592" t="s">
        <v>623</v>
      </c>
      <c r="UZX96" s="592" t="s">
        <v>623</v>
      </c>
      <c r="UZY96" s="592" t="s">
        <v>623</v>
      </c>
      <c r="UZZ96" s="592" t="s">
        <v>623</v>
      </c>
      <c r="VAA96" s="592" t="s">
        <v>623</v>
      </c>
      <c r="VAB96" s="592" t="s">
        <v>623</v>
      </c>
      <c r="VAC96" s="592" t="s">
        <v>623</v>
      </c>
      <c r="VAD96" s="592" t="s">
        <v>623</v>
      </c>
      <c r="VAE96" s="592" t="s">
        <v>623</v>
      </c>
      <c r="VAF96" s="592" t="s">
        <v>623</v>
      </c>
      <c r="VAG96" s="592" t="s">
        <v>623</v>
      </c>
      <c r="VAH96" s="592" t="s">
        <v>623</v>
      </c>
      <c r="VAI96" s="592" t="s">
        <v>623</v>
      </c>
      <c r="VAJ96" s="592" t="s">
        <v>623</v>
      </c>
      <c r="VAK96" s="592" t="s">
        <v>623</v>
      </c>
      <c r="VAL96" s="592" t="s">
        <v>623</v>
      </c>
      <c r="VAM96" s="592" t="s">
        <v>623</v>
      </c>
      <c r="VAN96" s="592" t="s">
        <v>623</v>
      </c>
      <c r="VAO96" s="592" t="s">
        <v>623</v>
      </c>
      <c r="VAP96" s="592" t="s">
        <v>623</v>
      </c>
      <c r="VAQ96" s="592" t="s">
        <v>623</v>
      </c>
      <c r="VAR96" s="592" t="s">
        <v>623</v>
      </c>
      <c r="VAS96" s="592" t="s">
        <v>623</v>
      </c>
      <c r="VAT96" s="592" t="s">
        <v>623</v>
      </c>
      <c r="VAU96" s="592" t="s">
        <v>623</v>
      </c>
      <c r="VAV96" s="592" t="s">
        <v>623</v>
      </c>
      <c r="VAW96" s="592" t="s">
        <v>623</v>
      </c>
      <c r="VAX96" s="592" t="s">
        <v>623</v>
      </c>
      <c r="VAY96" s="592" t="s">
        <v>623</v>
      </c>
      <c r="VAZ96" s="592" t="s">
        <v>623</v>
      </c>
      <c r="VBA96" s="592" t="s">
        <v>623</v>
      </c>
      <c r="VBB96" s="592" t="s">
        <v>623</v>
      </c>
      <c r="VBC96" s="592" t="s">
        <v>623</v>
      </c>
      <c r="VBD96" s="592" t="s">
        <v>623</v>
      </c>
      <c r="VBE96" s="592" t="s">
        <v>623</v>
      </c>
      <c r="VBF96" s="592" t="s">
        <v>623</v>
      </c>
      <c r="VBG96" s="592" t="s">
        <v>623</v>
      </c>
      <c r="VBH96" s="592" t="s">
        <v>623</v>
      </c>
      <c r="VBI96" s="592" t="s">
        <v>623</v>
      </c>
      <c r="VBJ96" s="592" t="s">
        <v>623</v>
      </c>
      <c r="VBK96" s="592" t="s">
        <v>623</v>
      </c>
      <c r="VBL96" s="592" t="s">
        <v>623</v>
      </c>
      <c r="VBM96" s="592" t="s">
        <v>623</v>
      </c>
      <c r="VBN96" s="592" t="s">
        <v>623</v>
      </c>
      <c r="VBO96" s="592" t="s">
        <v>623</v>
      </c>
      <c r="VBP96" s="592" t="s">
        <v>623</v>
      </c>
      <c r="VBQ96" s="592" t="s">
        <v>623</v>
      </c>
      <c r="VBR96" s="592" t="s">
        <v>623</v>
      </c>
      <c r="VBS96" s="592" t="s">
        <v>623</v>
      </c>
      <c r="VBT96" s="592" t="s">
        <v>623</v>
      </c>
      <c r="VBU96" s="592" t="s">
        <v>623</v>
      </c>
      <c r="VBV96" s="592" t="s">
        <v>623</v>
      </c>
      <c r="VBW96" s="592" t="s">
        <v>623</v>
      </c>
      <c r="VBX96" s="592" t="s">
        <v>623</v>
      </c>
      <c r="VBY96" s="592" t="s">
        <v>623</v>
      </c>
      <c r="VBZ96" s="592" t="s">
        <v>623</v>
      </c>
      <c r="VCA96" s="592" t="s">
        <v>623</v>
      </c>
      <c r="VCB96" s="592" t="s">
        <v>623</v>
      </c>
      <c r="VCC96" s="592" t="s">
        <v>623</v>
      </c>
      <c r="VCD96" s="592" t="s">
        <v>623</v>
      </c>
      <c r="VCE96" s="592" t="s">
        <v>623</v>
      </c>
      <c r="VCF96" s="592" t="s">
        <v>623</v>
      </c>
      <c r="VCG96" s="592" t="s">
        <v>623</v>
      </c>
      <c r="VCH96" s="592" t="s">
        <v>623</v>
      </c>
      <c r="VCI96" s="592" t="s">
        <v>623</v>
      </c>
      <c r="VCJ96" s="592" t="s">
        <v>623</v>
      </c>
      <c r="VCK96" s="592" t="s">
        <v>623</v>
      </c>
      <c r="VCL96" s="592" t="s">
        <v>623</v>
      </c>
      <c r="VCM96" s="592" t="s">
        <v>623</v>
      </c>
      <c r="VCN96" s="592" t="s">
        <v>623</v>
      </c>
      <c r="VCO96" s="592" t="s">
        <v>623</v>
      </c>
      <c r="VCP96" s="592" t="s">
        <v>623</v>
      </c>
      <c r="VCQ96" s="592" t="s">
        <v>623</v>
      </c>
      <c r="VCR96" s="592" t="s">
        <v>623</v>
      </c>
      <c r="VCS96" s="592" t="s">
        <v>623</v>
      </c>
      <c r="VCT96" s="592" t="s">
        <v>623</v>
      </c>
      <c r="VCU96" s="592" t="s">
        <v>623</v>
      </c>
      <c r="VCV96" s="592" t="s">
        <v>623</v>
      </c>
      <c r="VCW96" s="592" t="s">
        <v>623</v>
      </c>
      <c r="VCX96" s="592" t="s">
        <v>623</v>
      </c>
      <c r="VCY96" s="592" t="s">
        <v>623</v>
      </c>
      <c r="VCZ96" s="592" t="s">
        <v>623</v>
      </c>
      <c r="VDA96" s="592" t="s">
        <v>623</v>
      </c>
      <c r="VDB96" s="592" t="s">
        <v>623</v>
      </c>
      <c r="VDC96" s="592" t="s">
        <v>623</v>
      </c>
      <c r="VDD96" s="592" t="s">
        <v>623</v>
      </c>
      <c r="VDE96" s="592" t="s">
        <v>623</v>
      </c>
      <c r="VDF96" s="592" t="s">
        <v>623</v>
      </c>
      <c r="VDG96" s="592" t="s">
        <v>623</v>
      </c>
      <c r="VDH96" s="592" t="s">
        <v>623</v>
      </c>
      <c r="VDI96" s="592" t="s">
        <v>623</v>
      </c>
      <c r="VDJ96" s="592" t="s">
        <v>623</v>
      </c>
      <c r="VDK96" s="592" t="s">
        <v>623</v>
      </c>
      <c r="VDL96" s="592" t="s">
        <v>623</v>
      </c>
      <c r="VDM96" s="592" t="s">
        <v>623</v>
      </c>
      <c r="VDN96" s="592" t="s">
        <v>623</v>
      </c>
      <c r="VDO96" s="592" t="s">
        <v>623</v>
      </c>
      <c r="VDP96" s="592" t="s">
        <v>623</v>
      </c>
      <c r="VDQ96" s="592" t="s">
        <v>623</v>
      </c>
      <c r="VDR96" s="592" t="s">
        <v>623</v>
      </c>
      <c r="VDS96" s="592" t="s">
        <v>623</v>
      </c>
      <c r="VDT96" s="592" t="s">
        <v>623</v>
      </c>
      <c r="VDU96" s="592" t="s">
        <v>623</v>
      </c>
      <c r="VDV96" s="592" t="s">
        <v>623</v>
      </c>
      <c r="VDW96" s="592" t="s">
        <v>623</v>
      </c>
      <c r="VDX96" s="592" t="s">
        <v>623</v>
      </c>
      <c r="VDY96" s="592" t="s">
        <v>623</v>
      </c>
      <c r="VDZ96" s="592" t="s">
        <v>623</v>
      </c>
      <c r="VEA96" s="592" t="s">
        <v>623</v>
      </c>
      <c r="VEB96" s="592" t="s">
        <v>623</v>
      </c>
      <c r="VEC96" s="592" t="s">
        <v>623</v>
      </c>
      <c r="VED96" s="592" t="s">
        <v>623</v>
      </c>
      <c r="VEE96" s="592" t="s">
        <v>623</v>
      </c>
      <c r="VEF96" s="592" t="s">
        <v>623</v>
      </c>
      <c r="VEG96" s="592" t="s">
        <v>623</v>
      </c>
      <c r="VEH96" s="592" t="s">
        <v>623</v>
      </c>
      <c r="VEI96" s="592" t="s">
        <v>623</v>
      </c>
      <c r="VEJ96" s="592" t="s">
        <v>623</v>
      </c>
      <c r="VEK96" s="592" t="s">
        <v>623</v>
      </c>
      <c r="VEL96" s="592" t="s">
        <v>623</v>
      </c>
      <c r="VEM96" s="592" t="s">
        <v>623</v>
      </c>
      <c r="VEN96" s="592" t="s">
        <v>623</v>
      </c>
      <c r="VEO96" s="592" t="s">
        <v>623</v>
      </c>
      <c r="VEP96" s="592" t="s">
        <v>623</v>
      </c>
      <c r="VEQ96" s="592" t="s">
        <v>623</v>
      </c>
      <c r="VER96" s="592" t="s">
        <v>623</v>
      </c>
      <c r="VES96" s="592" t="s">
        <v>623</v>
      </c>
      <c r="VET96" s="592" t="s">
        <v>623</v>
      </c>
      <c r="VEU96" s="592" t="s">
        <v>623</v>
      </c>
      <c r="VEV96" s="592" t="s">
        <v>623</v>
      </c>
      <c r="VEW96" s="592" t="s">
        <v>623</v>
      </c>
      <c r="VEX96" s="592" t="s">
        <v>623</v>
      </c>
      <c r="VEY96" s="592" t="s">
        <v>623</v>
      </c>
      <c r="VEZ96" s="592" t="s">
        <v>623</v>
      </c>
      <c r="VFA96" s="592" t="s">
        <v>623</v>
      </c>
      <c r="VFB96" s="592" t="s">
        <v>623</v>
      </c>
      <c r="VFC96" s="592" t="s">
        <v>623</v>
      </c>
      <c r="VFD96" s="592" t="s">
        <v>623</v>
      </c>
      <c r="VFE96" s="592" t="s">
        <v>623</v>
      </c>
      <c r="VFF96" s="592" t="s">
        <v>623</v>
      </c>
      <c r="VFG96" s="592" t="s">
        <v>623</v>
      </c>
      <c r="VFH96" s="592" t="s">
        <v>623</v>
      </c>
      <c r="VFI96" s="592" t="s">
        <v>623</v>
      </c>
      <c r="VFJ96" s="592" t="s">
        <v>623</v>
      </c>
      <c r="VFK96" s="592" t="s">
        <v>623</v>
      </c>
      <c r="VFL96" s="592" t="s">
        <v>623</v>
      </c>
      <c r="VFM96" s="592" t="s">
        <v>623</v>
      </c>
      <c r="VFN96" s="592" t="s">
        <v>623</v>
      </c>
      <c r="VFO96" s="592" t="s">
        <v>623</v>
      </c>
      <c r="VFP96" s="592" t="s">
        <v>623</v>
      </c>
      <c r="VFQ96" s="592" t="s">
        <v>623</v>
      </c>
      <c r="VFR96" s="592" t="s">
        <v>623</v>
      </c>
      <c r="VFS96" s="592" t="s">
        <v>623</v>
      </c>
      <c r="VFT96" s="592" t="s">
        <v>623</v>
      </c>
      <c r="VFU96" s="592" t="s">
        <v>623</v>
      </c>
      <c r="VFV96" s="592" t="s">
        <v>623</v>
      </c>
      <c r="VFW96" s="592" t="s">
        <v>623</v>
      </c>
      <c r="VFX96" s="592" t="s">
        <v>623</v>
      </c>
      <c r="VFY96" s="592" t="s">
        <v>623</v>
      </c>
      <c r="VFZ96" s="592" t="s">
        <v>623</v>
      </c>
      <c r="VGA96" s="592" t="s">
        <v>623</v>
      </c>
      <c r="VGB96" s="592" t="s">
        <v>623</v>
      </c>
      <c r="VGC96" s="592" t="s">
        <v>623</v>
      </c>
      <c r="VGD96" s="592" t="s">
        <v>623</v>
      </c>
      <c r="VGE96" s="592" t="s">
        <v>623</v>
      </c>
      <c r="VGF96" s="592" t="s">
        <v>623</v>
      </c>
      <c r="VGG96" s="592" t="s">
        <v>623</v>
      </c>
      <c r="VGH96" s="592" t="s">
        <v>623</v>
      </c>
      <c r="VGI96" s="592" t="s">
        <v>623</v>
      </c>
      <c r="VGJ96" s="592" t="s">
        <v>623</v>
      </c>
      <c r="VGK96" s="592" t="s">
        <v>623</v>
      </c>
      <c r="VGL96" s="592" t="s">
        <v>623</v>
      </c>
      <c r="VGM96" s="592" t="s">
        <v>623</v>
      </c>
      <c r="VGN96" s="592" t="s">
        <v>623</v>
      </c>
      <c r="VGO96" s="592" t="s">
        <v>623</v>
      </c>
      <c r="VGP96" s="592" t="s">
        <v>623</v>
      </c>
      <c r="VGQ96" s="592" t="s">
        <v>623</v>
      </c>
      <c r="VGR96" s="592" t="s">
        <v>623</v>
      </c>
      <c r="VGS96" s="592" t="s">
        <v>623</v>
      </c>
      <c r="VGT96" s="592" t="s">
        <v>623</v>
      </c>
      <c r="VGU96" s="592" t="s">
        <v>623</v>
      </c>
      <c r="VGV96" s="592" t="s">
        <v>623</v>
      </c>
      <c r="VGW96" s="592" t="s">
        <v>623</v>
      </c>
      <c r="VGX96" s="592" t="s">
        <v>623</v>
      </c>
      <c r="VGY96" s="592" t="s">
        <v>623</v>
      </c>
      <c r="VGZ96" s="592" t="s">
        <v>623</v>
      </c>
      <c r="VHA96" s="592" t="s">
        <v>623</v>
      </c>
      <c r="VHB96" s="592" t="s">
        <v>623</v>
      </c>
      <c r="VHC96" s="592" t="s">
        <v>623</v>
      </c>
      <c r="VHD96" s="592" t="s">
        <v>623</v>
      </c>
      <c r="VHE96" s="592" t="s">
        <v>623</v>
      </c>
      <c r="VHF96" s="592" t="s">
        <v>623</v>
      </c>
      <c r="VHG96" s="592" t="s">
        <v>623</v>
      </c>
      <c r="VHH96" s="592" t="s">
        <v>623</v>
      </c>
      <c r="VHI96" s="592" t="s">
        <v>623</v>
      </c>
      <c r="VHJ96" s="592" t="s">
        <v>623</v>
      </c>
      <c r="VHK96" s="592" t="s">
        <v>623</v>
      </c>
      <c r="VHL96" s="592" t="s">
        <v>623</v>
      </c>
      <c r="VHM96" s="592" t="s">
        <v>623</v>
      </c>
      <c r="VHN96" s="592" t="s">
        <v>623</v>
      </c>
      <c r="VHO96" s="592" t="s">
        <v>623</v>
      </c>
      <c r="VHP96" s="592" t="s">
        <v>623</v>
      </c>
      <c r="VHQ96" s="592" t="s">
        <v>623</v>
      </c>
      <c r="VHR96" s="592" t="s">
        <v>623</v>
      </c>
      <c r="VHS96" s="592" t="s">
        <v>623</v>
      </c>
      <c r="VHT96" s="592" t="s">
        <v>623</v>
      </c>
      <c r="VHU96" s="592" t="s">
        <v>623</v>
      </c>
      <c r="VHV96" s="592" t="s">
        <v>623</v>
      </c>
      <c r="VHW96" s="592" t="s">
        <v>623</v>
      </c>
      <c r="VHX96" s="592" t="s">
        <v>623</v>
      </c>
      <c r="VHY96" s="592" t="s">
        <v>623</v>
      </c>
      <c r="VHZ96" s="592" t="s">
        <v>623</v>
      </c>
      <c r="VIA96" s="592" t="s">
        <v>623</v>
      </c>
      <c r="VIB96" s="592" t="s">
        <v>623</v>
      </c>
      <c r="VIC96" s="592" t="s">
        <v>623</v>
      </c>
      <c r="VID96" s="592" t="s">
        <v>623</v>
      </c>
      <c r="VIE96" s="592" t="s">
        <v>623</v>
      </c>
      <c r="VIF96" s="592" t="s">
        <v>623</v>
      </c>
      <c r="VIG96" s="592" t="s">
        <v>623</v>
      </c>
      <c r="VIH96" s="592" t="s">
        <v>623</v>
      </c>
      <c r="VII96" s="592" t="s">
        <v>623</v>
      </c>
      <c r="VIJ96" s="592" t="s">
        <v>623</v>
      </c>
      <c r="VIK96" s="592" t="s">
        <v>623</v>
      </c>
      <c r="VIL96" s="592" t="s">
        <v>623</v>
      </c>
      <c r="VIM96" s="592" t="s">
        <v>623</v>
      </c>
      <c r="VIN96" s="592" t="s">
        <v>623</v>
      </c>
      <c r="VIO96" s="592" t="s">
        <v>623</v>
      </c>
      <c r="VIP96" s="592" t="s">
        <v>623</v>
      </c>
      <c r="VIQ96" s="592" t="s">
        <v>623</v>
      </c>
      <c r="VIR96" s="592" t="s">
        <v>623</v>
      </c>
      <c r="VIS96" s="592" t="s">
        <v>623</v>
      </c>
      <c r="VIT96" s="592" t="s">
        <v>623</v>
      </c>
      <c r="VIU96" s="592" t="s">
        <v>623</v>
      </c>
      <c r="VIV96" s="592" t="s">
        <v>623</v>
      </c>
      <c r="VIW96" s="592" t="s">
        <v>623</v>
      </c>
      <c r="VIX96" s="592" t="s">
        <v>623</v>
      </c>
      <c r="VIY96" s="592" t="s">
        <v>623</v>
      </c>
      <c r="VIZ96" s="592" t="s">
        <v>623</v>
      </c>
      <c r="VJA96" s="592" t="s">
        <v>623</v>
      </c>
      <c r="VJB96" s="592" t="s">
        <v>623</v>
      </c>
      <c r="VJC96" s="592" t="s">
        <v>623</v>
      </c>
      <c r="VJD96" s="592" t="s">
        <v>623</v>
      </c>
      <c r="VJE96" s="592" t="s">
        <v>623</v>
      </c>
      <c r="VJF96" s="592" t="s">
        <v>623</v>
      </c>
      <c r="VJG96" s="592" t="s">
        <v>623</v>
      </c>
      <c r="VJH96" s="592" t="s">
        <v>623</v>
      </c>
      <c r="VJI96" s="592" t="s">
        <v>623</v>
      </c>
      <c r="VJJ96" s="592" t="s">
        <v>623</v>
      </c>
      <c r="VJK96" s="592" t="s">
        <v>623</v>
      </c>
      <c r="VJL96" s="592" t="s">
        <v>623</v>
      </c>
      <c r="VJM96" s="592" t="s">
        <v>623</v>
      </c>
      <c r="VJN96" s="592" t="s">
        <v>623</v>
      </c>
      <c r="VJO96" s="592" t="s">
        <v>623</v>
      </c>
      <c r="VJP96" s="592" t="s">
        <v>623</v>
      </c>
      <c r="VJQ96" s="592" t="s">
        <v>623</v>
      </c>
      <c r="VJR96" s="592" t="s">
        <v>623</v>
      </c>
      <c r="VJS96" s="592" t="s">
        <v>623</v>
      </c>
      <c r="VJT96" s="592" t="s">
        <v>623</v>
      </c>
      <c r="VJU96" s="592" t="s">
        <v>623</v>
      </c>
      <c r="VJV96" s="592" t="s">
        <v>623</v>
      </c>
      <c r="VJW96" s="592" t="s">
        <v>623</v>
      </c>
      <c r="VJX96" s="592" t="s">
        <v>623</v>
      </c>
      <c r="VJY96" s="592" t="s">
        <v>623</v>
      </c>
      <c r="VJZ96" s="592" t="s">
        <v>623</v>
      </c>
      <c r="VKA96" s="592" t="s">
        <v>623</v>
      </c>
      <c r="VKB96" s="592" t="s">
        <v>623</v>
      </c>
      <c r="VKC96" s="592" t="s">
        <v>623</v>
      </c>
      <c r="VKD96" s="592" t="s">
        <v>623</v>
      </c>
      <c r="VKE96" s="592" t="s">
        <v>623</v>
      </c>
      <c r="VKF96" s="592" t="s">
        <v>623</v>
      </c>
      <c r="VKG96" s="592" t="s">
        <v>623</v>
      </c>
      <c r="VKH96" s="592" t="s">
        <v>623</v>
      </c>
      <c r="VKI96" s="592" t="s">
        <v>623</v>
      </c>
      <c r="VKJ96" s="592" t="s">
        <v>623</v>
      </c>
      <c r="VKK96" s="592" t="s">
        <v>623</v>
      </c>
      <c r="VKL96" s="592" t="s">
        <v>623</v>
      </c>
      <c r="VKM96" s="592" t="s">
        <v>623</v>
      </c>
      <c r="VKN96" s="592" t="s">
        <v>623</v>
      </c>
      <c r="VKO96" s="592" t="s">
        <v>623</v>
      </c>
      <c r="VKP96" s="592" t="s">
        <v>623</v>
      </c>
      <c r="VKQ96" s="592" t="s">
        <v>623</v>
      </c>
      <c r="VKR96" s="592" t="s">
        <v>623</v>
      </c>
      <c r="VKS96" s="592" t="s">
        <v>623</v>
      </c>
      <c r="VKT96" s="592" t="s">
        <v>623</v>
      </c>
      <c r="VKU96" s="592" t="s">
        <v>623</v>
      </c>
      <c r="VKV96" s="592" t="s">
        <v>623</v>
      </c>
      <c r="VKW96" s="592" t="s">
        <v>623</v>
      </c>
      <c r="VKX96" s="592" t="s">
        <v>623</v>
      </c>
      <c r="VKY96" s="592" t="s">
        <v>623</v>
      </c>
      <c r="VKZ96" s="592" t="s">
        <v>623</v>
      </c>
      <c r="VLA96" s="592" t="s">
        <v>623</v>
      </c>
      <c r="VLB96" s="592" t="s">
        <v>623</v>
      </c>
      <c r="VLC96" s="592" t="s">
        <v>623</v>
      </c>
      <c r="VLD96" s="592" t="s">
        <v>623</v>
      </c>
      <c r="VLE96" s="592" t="s">
        <v>623</v>
      </c>
      <c r="VLF96" s="592" t="s">
        <v>623</v>
      </c>
      <c r="VLG96" s="592" t="s">
        <v>623</v>
      </c>
      <c r="VLH96" s="592" t="s">
        <v>623</v>
      </c>
      <c r="VLI96" s="592" t="s">
        <v>623</v>
      </c>
      <c r="VLJ96" s="592" t="s">
        <v>623</v>
      </c>
      <c r="VLK96" s="592" t="s">
        <v>623</v>
      </c>
      <c r="VLL96" s="592" t="s">
        <v>623</v>
      </c>
      <c r="VLM96" s="592" t="s">
        <v>623</v>
      </c>
      <c r="VLN96" s="592" t="s">
        <v>623</v>
      </c>
      <c r="VLO96" s="592" t="s">
        <v>623</v>
      </c>
      <c r="VLP96" s="592" t="s">
        <v>623</v>
      </c>
      <c r="VLQ96" s="592" t="s">
        <v>623</v>
      </c>
      <c r="VLR96" s="592" t="s">
        <v>623</v>
      </c>
      <c r="VLS96" s="592" t="s">
        <v>623</v>
      </c>
      <c r="VLT96" s="592" t="s">
        <v>623</v>
      </c>
      <c r="VLU96" s="592" t="s">
        <v>623</v>
      </c>
      <c r="VLV96" s="592" t="s">
        <v>623</v>
      </c>
      <c r="VLW96" s="592" t="s">
        <v>623</v>
      </c>
      <c r="VLX96" s="592" t="s">
        <v>623</v>
      </c>
      <c r="VLY96" s="592" t="s">
        <v>623</v>
      </c>
      <c r="VLZ96" s="592" t="s">
        <v>623</v>
      </c>
      <c r="VMA96" s="592" t="s">
        <v>623</v>
      </c>
      <c r="VMB96" s="592" t="s">
        <v>623</v>
      </c>
      <c r="VMC96" s="592" t="s">
        <v>623</v>
      </c>
      <c r="VMD96" s="592" t="s">
        <v>623</v>
      </c>
      <c r="VME96" s="592" t="s">
        <v>623</v>
      </c>
      <c r="VMF96" s="592" t="s">
        <v>623</v>
      </c>
      <c r="VMG96" s="592" t="s">
        <v>623</v>
      </c>
      <c r="VMH96" s="592" t="s">
        <v>623</v>
      </c>
      <c r="VMI96" s="592" t="s">
        <v>623</v>
      </c>
      <c r="VMJ96" s="592" t="s">
        <v>623</v>
      </c>
      <c r="VMK96" s="592" t="s">
        <v>623</v>
      </c>
      <c r="VML96" s="592" t="s">
        <v>623</v>
      </c>
      <c r="VMM96" s="592" t="s">
        <v>623</v>
      </c>
      <c r="VMN96" s="592" t="s">
        <v>623</v>
      </c>
      <c r="VMO96" s="592" t="s">
        <v>623</v>
      </c>
      <c r="VMP96" s="592" t="s">
        <v>623</v>
      </c>
      <c r="VMQ96" s="592" t="s">
        <v>623</v>
      </c>
      <c r="VMR96" s="592" t="s">
        <v>623</v>
      </c>
      <c r="VMS96" s="592" t="s">
        <v>623</v>
      </c>
      <c r="VMT96" s="592" t="s">
        <v>623</v>
      </c>
      <c r="VMU96" s="592" t="s">
        <v>623</v>
      </c>
      <c r="VMV96" s="592" t="s">
        <v>623</v>
      </c>
      <c r="VMW96" s="592" t="s">
        <v>623</v>
      </c>
      <c r="VMX96" s="592" t="s">
        <v>623</v>
      </c>
      <c r="VMY96" s="592" t="s">
        <v>623</v>
      </c>
      <c r="VMZ96" s="592" t="s">
        <v>623</v>
      </c>
      <c r="VNA96" s="592" t="s">
        <v>623</v>
      </c>
      <c r="VNB96" s="592" t="s">
        <v>623</v>
      </c>
      <c r="VNC96" s="592" t="s">
        <v>623</v>
      </c>
      <c r="VND96" s="592" t="s">
        <v>623</v>
      </c>
      <c r="VNE96" s="592" t="s">
        <v>623</v>
      </c>
      <c r="VNF96" s="592" t="s">
        <v>623</v>
      </c>
      <c r="VNG96" s="592" t="s">
        <v>623</v>
      </c>
      <c r="VNH96" s="592" t="s">
        <v>623</v>
      </c>
      <c r="VNI96" s="592" t="s">
        <v>623</v>
      </c>
      <c r="VNJ96" s="592" t="s">
        <v>623</v>
      </c>
      <c r="VNK96" s="592" t="s">
        <v>623</v>
      </c>
      <c r="VNL96" s="592" t="s">
        <v>623</v>
      </c>
      <c r="VNM96" s="592" t="s">
        <v>623</v>
      </c>
      <c r="VNN96" s="592" t="s">
        <v>623</v>
      </c>
      <c r="VNO96" s="592" t="s">
        <v>623</v>
      </c>
      <c r="VNP96" s="592" t="s">
        <v>623</v>
      </c>
      <c r="VNQ96" s="592" t="s">
        <v>623</v>
      </c>
      <c r="VNR96" s="592" t="s">
        <v>623</v>
      </c>
      <c r="VNS96" s="592" t="s">
        <v>623</v>
      </c>
      <c r="VNT96" s="592" t="s">
        <v>623</v>
      </c>
      <c r="VNU96" s="592" t="s">
        <v>623</v>
      </c>
      <c r="VNV96" s="592" t="s">
        <v>623</v>
      </c>
      <c r="VNW96" s="592" t="s">
        <v>623</v>
      </c>
      <c r="VNX96" s="592" t="s">
        <v>623</v>
      </c>
      <c r="VNY96" s="592" t="s">
        <v>623</v>
      </c>
      <c r="VNZ96" s="592" t="s">
        <v>623</v>
      </c>
      <c r="VOA96" s="592" t="s">
        <v>623</v>
      </c>
      <c r="VOB96" s="592" t="s">
        <v>623</v>
      </c>
      <c r="VOC96" s="592" t="s">
        <v>623</v>
      </c>
      <c r="VOD96" s="592" t="s">
        <v>623</v>
      </c>
      <c r="VOE96" s="592" t="s">
        <v>623</v>
      </c>
      <c r="VOF96" s="592" t="s">
        <v>623</v>
      </c>
      <c r="VOG96" s="592" t="s">
        <v>623</v>
      </c>
      <c r="VOH96" s="592" t="s">
        <v>623</v>
      </c>
      <c r="VOI96" s="592" t="s">
        <v>623</v>
      </c>
      <c r="VOJ96" s="592" t="s">
        <v>623</v>
      </c>
      <c r="VOK96" s="592" t="s">
        <v>623</v>
      </c>
      <c r="VOL96" s="592" t="s">
        <v>623</v>
      </c>
      <c r="VOM96" s="592" t="s">
        <v>623</v>
      </c>
      <c r="VON96" s="592" t="s">
        <v>623</v>
      </c>
      <c r="VOO96" s="592" t="s">
        <v>623</v>
      </c>
      <c r="VOP96" s="592" t="s">
        <v>623</v>
      </c>
      <c r="VOQ96" s="592" t="s">
        <v>623</v>
      </c>
      <c r="VOR96" s="592" t="s">
        <v>623</v>
      </c>
      <c r="VOS96" s="592" t="s">
        <v>623</v>
      </c>
      <c r="VOT96" s="592" t="s">
        <v>623</v>
      </c>
      <c r="VOU96" s="592" t="s">
        <v>623</v>
      </c>
      <c r="VOV96" s="592" t="s">
        <v>623</v>
      </c>
      <c r="VOW96" s="592" t="s">
        <v>623</v>
      </c>
      <c r="VOX96" s="592" t="s">
        <v>623</v>
      </c>
      <c r="VOY96" s="592" t="s">
        <v>623</v>
      </c>
      <c r="VOZ96" s="592" t="s">
        <v>623</v>
      </c>
      <c r="VPA96" s="592" t="s">
        <v>623</v>
      </c>
      <c r="VPB96" s="592" t="s">
        <v>623</v>
      </c>
      <c r="VPC96" s="592" t="s">
        <v>623</v>
      </c>
      <c r="VPD96" s="592" t="s">
        <v>623</v>
      </c>
      <c r="VPE96" s="592" t="s">
        <v>623</v>
      </c>
      <c r="VPF96" s="592" t="s">
        <v>623</v>
      </c>
      <c r="VPG96" s="592" t="s">
        <v>623</v>
      </c>
      <c r="VPH96" s="592" t="s">
        <v>623</v>
      </c>
      <c r="VPI96" s="592" t="s">
        <v>623</v>
      </c>
      <c r="VPJ96" s="592" t="s">
        <v>623</v>
      </c>
      <c r="VPK96" s="592" t="s">
        <v>623</v>
      </c>
      <c r="VPL96" s="592" t="s">
        <v>623</v>
      </c>
      <c r="VPM96" s="592" t="s">
        <v>623</v>
      </c>
      <c r="VPN96" s="592" t="s">
        <v>623</v>
      </c>
      <c r="VPO96" s="592" t="s">
        <v>623</v>
      </c>
      <c r="VPP96" s="592" t="s">
        <v>623</v>
      </c>
      <c r="VPQ96" s="592" t="s">
        <v>623</v>
      </c>
      <c r="VPR96" s="592" t="s">
        <v>623</v>
      </c>
      <c r="VPS96" s="592" t="s">
        <v>623</v>
      </c>
      <c r="VPT96" s="592" t="s">
        <v>623</v>
      </c>
      <c r="VPU96" s="592" t="s">
        <v>623</v>
      </c>
      <c r="VPV96" s="592" t="s">
        <v>623</v>
      </c>
      <c r="VPW96" s="592" t="s">
        <v>623</v>
      </c>
      <c r="VPX96" s="592" t="s">
        <v>623</v>
      </c>
      <c r="VPY96" s="592" t="s">
        <v>623</v>
      </c>
      <c r="VPZ96" s="592" t="s">
        <v>623</v>
      </c>
      <c r="VQA96" s="592" t="s">
        <v>623</v>
      </c>
      <c r="VQB96" s="592" t="s">
        <v>623</v>
      </c>
      <c r="VQC96" s="592" t="s">
        <v>623</v>
      </c>
      <c r="VQD96" s="592" t="s">
        <v>623</v>
      </c>
      <c r="VQE96" s="592" t="s">
        <v>623</v>
      </c>
      <c r="VQF96" s="592" t="s">
        <v>623</v>
      </c>
      <c r="VQG96" s="592" t="s">
        <v>623</v>
      </c>
      <c r="VQH96" s="592" t="s">
        <v>623</v>
      </c>
      <c r="VQI96" s="592" t="s">
        <v>623</v>
      </c>
      <c r="VQJ96" s="592" t="s">
        <v>623</v>
      </c>
      <c r="VQK96" s="592" t="s">
        <v>623</v>
      </c>
      <c r="VQL96" s="592" t="s">
        <v>623</v>
      </c>
      <c r="VQM96" s="592" t="s">
        <v>623</v>
      </c>
      <c r="VQN96" s="592" t="s">
        <v>623</v>
      </c>
      <c r="VQO96" s="592" t="s">
        <v>623</v>
      </c>
      <c r="VQP96" s="592" t="s">
        <v>623</v>
      </c>
      <c r="VQQ96" s="592" t="s">
        <v>623</v>
      </c>
      <c r="VQR96" s="592" t="s">
        <v>623</v>
      </c>
      <c r="VQS96" s="592" t="s">
        <v>623</v>
      </c>
      <c r="VQT96" s="592" t="s">
        <v>623</v>
      </c>
      <c r="VQU96" s="592" t="s">
        <v>623</v>
      </c>
      <c r="VQV96" s="592" t="s">
        <v>623</v>
      </c>
      <c r="VQW96" s="592" t="s">
        <v>623</v>
      </c>
      <c r="VQX96" s="592" t="s">
        <v>623</v>
      </c>
      <c r="VQY96" s="592" t="s">
        <v>623</v>
      </c>
      <c r="VQZ96" s="592" t="s">
        <v>623</v>
      </c>
      <c r="VRA96" s="592" t="s">
        <v>623</v>
      </c>
      <c r="VRB96" s="592" t="s">
        <v>623</v>
      </c>
      <c r="VRC96" s="592" t="s">
        <v>623</v>
      </c>
      <c r="VRD96" s="592" t="s">
        <v>623</v>
      </c>
      <c r="VRE96" s="592" t="s">
        <v>623</v>
      </c>
      <c r="VRF96" s="592" t="s">
        <v>623</v>
      </c>
      <c r="VRG96" s="592" t="s">
        <v>623</v>
      </c>
      <c r="VRH96" s="592" t="s">
        <v>623</v>
      </c>
      <c r="VRI96" s="592" t="s">
        <v>623</v>
      </c>
      <c r="VRJ96" s="592" t="s">
        <v>623</v>
      </c>
      <c r="VRK96" s="592" t="s">
        <v>623</v>
      </c>
      <c r="VRL96" s="592" t="s">
        <v>623</v>
      </c>
      <c r="VRM96" s="592" t="s">
        <v>623</v>
      </c>
      <c r="VRN96" s="592" t="s">
        <v>623</v>
      </c>
      <c r="VRO96" s="592" t="s">
        <v>623</v>
      </c>
      <c r="VRP96" s="592" t="s">
        <v>623</v>
      </c>
      <c r="VRQ96" s="592" t="s">
        <v>623</v>
      </c>
      <c r="VRR96" s="592" t="s">
        <v>623</v>
      </c>
      <c r="VRS96" s="592" t="s">
        <v>623</v>
      </c>
      <c r="VRT96" s="592" t="s">
        <v>623</v>
      </c>
      <c r="VRU96" s="592" t="s">
        <v>623</v>
      </c>
      <c r="VRV96" s="592" t="s">
        <v>623</v>
      </c>
      <c r="VRW96" s="592" t="s">
        <v>623</v>
      </c>
      <c r="VRX96" s="592" t="s">
        <v>623</v>
      </c>
      <c r="VRY96" s="592" t="s">
        <v>623</v>
      </c>
      <c r="VRZ96" s="592" t="s">
        <v>623</v>
      </c>
      <c r="VSA96" s="592" t="s">
        <v>623</v>
      </c>
      <c r="VSB96" s="592" t="s">
        <v>623</v>
      </c>
      <c r="VSC96" s="592" t="s">
        <v>623</v>
      </c>
      <c r="VSD96" s="592" t="s">
        <v>623</v>
      </c>
      <c r="VSE96" s="592" t="s">
        <v>623</v>
      </c>
      <c r="VSF96" s="592" t="s">
        <v>623</v>
      </c>
      <c r="VSG96" s="592" t="s">
        <v>623</v>
      </c>
      <c r="VSH96" s="592" t="s">
        <v>623</v>
      </c>
      <c r="VSI96" s="592" t="s">
        <v>623</v>
      </c>
      <c r="VSJ96" s="592" t="s">
        <v>623</v>
      </c>
      <c r="VSK96" s="592" t="s">
        <v>623</v>
      </c>
      <c r="VSL96" s="592" t="s">
        <v>623</v>
      </c>
      <c r="VSM96" s="592" t="s">
        <v>623</v>
      </c>
      <c r="VSN96" s="592" t="s">
        <v>623</v>
      </c>
      <c r="VSO96" s="592" t="s">
        <v>623</v>
      </c>
      <c r="VSP96" s="592" t="s">
        <v>623</v>
      </c>
      <c r="VSQ96" s="592" t="s">
        <v>623</v>
      </c>
      <c r="VSR96" s="592" t="s">
        <v>623</v>
      </c>
      <c r="VSS96" s="592" t="s">
        <v>623</v>
      </c>
      <c r="VST96" s="592" t="s">
        <v>623</v>
      </c>
      <c r="VSU96" s="592" t="s">
        <v>623</v>
      </c>
      <c r="VSV96" s="592" t="s">
        <v>623</v>
      </c>
      <c r="VSW96" s="592" t="s">
        <v>623</v>
      </c>
      <c r="VSX96" s="592" t="s">
        <v>623</v>
      </c>
      <c r="VSY96" s="592" t="s">
        <v>623</v>
      </c>
      <c r="VSZ96" s="592" t="s">
        <v>623</v>
      </c>
      <c r="VTA96" s="592" t="s">
        <v>623</v>
      </c>
      <c r="VTB96" s="592" t="s">
        <v>623</v>
      </c>
      <c r="VTC96" s="592" t="s">
        <v>623</v>
      </c>
      <c r="VTD96" s="592" t="s">
        <v>623</v>
      </c>
      <c r="VTE96" s="592" t="s">
        <v>623</v>
      </c>
      <c r="VTF96" s="592" t="s">
        <v>623</v>
      </c>
      <c r="VTG96" s="592" t="s">
        <v>623</v>
      </c>
      <c r="VTH96" s="592" t="s">
        <v>623</v>
      </c>
      <c r="VTI96" s="592" t="s">
        <v>623</v>
      </c>
      <c r="VTJ96" s="592" t="s">
        <v>623</v>
      </c>
      <c r="VTK96" s="592" t="s">
        <v>623</v>
      </c>
      <c r="VTL96" s="592" t="s">
        <v>623</v>
      </c>
      <c r="VTM96" s="592" t="s">
        <v>623</v>
      </c>
      <c r="VTN96" s="592" t="s">
        <v>623</v>
      </c>
      <c r="VTO96" s="592" t="s">
        <v>623</v>
      </c>
      <c r="VTP96" s="592" t="s">
        <v>623</v>
      </c>
      <c r="VTQ96" s="592" t="s">
        <v>623</v>
      </c>
      <c r="VTR96" s="592" t="s">
        <v>623</v>
      </c>
      <c r="VTS96" s="592" t="s">
        <v>623</v>
      </c>
      <c r="VTT96" s="592" t="s">
        <v>623</v>
      </c>
      <c r="VTU96" s="592" t="s">
        <v>623</v>
      </c>
      <c r="VTV96" s="592" t="s">
        <v>623</v>
      </c>
      <c r="VTW96" s="592" t="s">
        <v>623</v>
      </c>
      <c r="VTX96" s="592" t="s">
        <v>623</v>
      </c>
      <c r="VTY96" s="592" t="s">
        <v>623</v>
      </c>
      <c r="VTZ96" s="592" t="s">
        <v>623</v>
      </c>
      <c r="VUA96" s="592" t="s">
        <v>623</v>
      </c>
      <c r="VUB96" s="592" t="s">
        <v>623</v>
      </c>
      <c r="VUC96" s="592" t="s">
        <v>623</v>
      </c>
      <c r="VUD96" s="592" t="s">
        <v>623</v>
      </c>
      <c r="VUE96" s="592" t="s">
        <v>623</v>
      </c>
      <c r="VUF96" s="592" t="s">
        <v>623</v>
      </c>
      <c r="VUG96" s="592" t="s">
        <v>623</v>
      </c>
      <c r="VUH96" s="592" t="s">
        <v>623</v>
      </c>
      <c r="VUI96" s="592" t="s">
        <v>623</v>
      </c>
      <c r="VUJ96" s="592" t="s">
        <v>623</v>
      </c>
      <c r="VUK96" s="592" t="s">
        <v>623</v>
      </c>
      <c r="VUL96" s="592" t="s">
        <v>623</v>
      </c>
      <c r="VUM96" s="592" t="s">
        <v>623</v>
      </c>
      <c r="VUN96" s="592" t="s">
        <v>623</v>
      </c>
      <c r="VUO96" s="592" t="s">
        <v>623</v>
      </c>
      <c r="VUP96" s="592" t="s">
        <v>623</v>
      </c>
      <c r="VUQ96" s="592" t="s">
        <v>623</v>
      </c>
      <c r="VUR96" s="592" t="s">
        <v>623</v>
      </c>
      <c r="VUS96" s="592" t="s">
        <v>623</v>
      </c>
      <c r="VUT96" s="592" t="s">
        <v>623</v>
      </c>
      <c r="VUU96" s="592" t="s">
        <v>623</v>
      </c>
      <c r="VUV96" s="592" t="s">
        <v>623</v>
      </c>
      <c r="VUW96" s="592" t="s">
        <v>623</v>
      </c>
      <c r="VUX96" s="592" t="s">
        <v>623</v>
      </c>
      <c r="VUY96" s="592" t="s">
        <v>623</v>
      </c>
      <c r="VUZ96" s="592" t="s">
        <v>623</v>
      </c>
      <c r="VVA96" s="592" t="s">
        <v>623</v>
      </c>
      <c r="VVB96" s="592" t="s">
        <v>623</v>
      </c>
      <c r="VVC96" s="592" t="s">
        <v>623</v>
      </c>
      <c r="VVD96" s="592" t="s">
        <v>623</v>
      </c>
      <c r="VVE96" s="592" t="s">
        <v>623</v>
      </c>
      <c r="VVF96" s="592" t="s">
        <v>623</v>
      </c>
      <c r="VVG96" s="592" t="s">
        <v>623</v>
      </c>
      <c r="VVH96" s="592" t="s">
        <v>623</v>
      </c>
      <c r="VVI96" s="592" t="s">
        <v>623</v>
      </c>
      <c r="VVJ96" s="592" t="s">
        <v>623</v>
      </c>
      <c r="VVK96" s="592" t="s">
        <v>623</v>
      </c>
      <c r="VVL96" s="592" t="s">
        <v>623</v>
      </c>
      <c r="VVM96" s="592" t="s">
        <v>623</v>
      </c>
      <c r="VVN96" s="592" t="s">
        <v>623</v>
      </c>
      <c r="VVO96" s="592" t="s">
        <v>623</v>
      </c>
      <c r="VVP96" s="592" t="s">
        <v>623</v>
      </c>
      <c r="VVQ96" s="592" t="s">
        <v>623</v>
      </c>
      <c r="VVR96" s="592" t="s">
        <v>623</v>
      </c>
      <c r="VVS96" s="592" t="s">
        <v>623</v>
      </c>
      <c r="VVT96" s="592" t="s">
        <v>623</v>
      </c>
      <c r="VVU96" s="592" t="s">
        <v>623</v>
      </c>
      <c r="VVV96" s="592" t="s">
        <v>623</v>
      </c>
      <c r="VVW96" s="592" t="s">
        <v>623</v>
      </c>
      <c r="VVX96" s="592" t="s">
        <v>623</v>
      </c>
      <c r="VVY96" s="592" t="s">
        <v>623</v>
      </c>
      <c r="VVZ96" s="592" t="s">
        <v>623</v>
      </c>
      <c r="VWA96" s="592" t="s">
        <v>623</v>
      </c>
      <c r="VWB96" s="592" t="s">
        <v>623</v>
      </c>
      <c r="VWC96" s="592" t="s">
        <v>623</v>
      </c>
      <c r="VWD96" s="592" t="s">
        <v>623</v>
      </c>
      <c r="VWE96" s="592" t="s">
        <v>623</v>
      </c>
      <c r="VWF96" s="592" t="s">
        <v>623</v>
      </c>
      <c r="VWG96" s="592" t="s">
        <v>623</v>
      </c>
      <c r="VWH96" s="592" t="s">
        <v>623</v>
      </c>
      <c r="VWI96" s="592" t="s">
        <v>623</v>
      </c>
      <c r="VWJ96" s="592" t="s">
        <v>623</v>
      </c>
      <c r="VWK96" s="592" t="s">
        <v>623</v>
      </c>
      <c r="VWL96" s="592" t="s">
        <v>623</v>
      </c>
      <c r="VWM96" s="592" t="s">
        <v>623</v>
      </c>
      <c r="VWN96" s="592" t="s">
        <v>623</v>
      </c>
      <c r="VWO96" s="592" t="s">
        <v>623</v>
      </c>
      <c r="VWP96" s="592" t="s">
        <v>623</v>
      </c>
      <c r="VWQ96" s="592" t="s">
        <v>623</v>
      </c>
      <c r="VWR96" s="592" t="s">
        <v>623</v>
      </c>
      <c r="VWS96" s="592" t="s">
        <v>623</v>
      </c>
      <c r="VWT96" s="592" t="s">
        <v>623</v>
      </c>
      <c r="VWU96" s="592" t="s">
        <v>623</v>
      </c>
      <c r="VWV96" s="592" t="s">
        <v>623</v>
      </c>
      <c r="VWW96" s="592" t="s">
        <v>623</v>
      </c>
      <c r="VWX96" s="592" t="s">
        <v>623</v>
      </c>
      <c r="VWY96" s="592" t="s">
        <v>623</v>
      </c>
      <c r="VWZ96" s="592" t="s">
        <v>623</v>
      </c>
      <c r="VXA96" s="592" t="s">
        <v>623</v>
      </c>
      <c r="VXB96" s="592" t="s">
        <v>623</v>
      </c>
      <c r="VXC96" s="592" t="s">
        <v>623</v>
      </c>
      <c r="VXD96" s="592" t="s">
        <v>623</v>
      </c>
      <c r="VXE96" s="592" t="s">
        <v>623</v>
      </c>
      <c r="VXF96" s="592" t="s">
        <v>623</v>
      </c>
      <c r="VXG96" s="592" t="s">
        <v>623</v>
      </c>
      <c r="VXH96" s="592" t="s">
        <v>623</v>
      </c>
      <c r="VXI96" s="592" t="s">
        <v>623</v>
      </c>
      <c r="VXJ96" s="592" t="s">
        <v>623</v>
      </c>
      <c r="VXK96" s="592" t="s">
        <v>623</v>
      </c>
      <c r="VXL96" s="592" t="s">
        <v>623</v>
      </c>
      <c r="VXM96" s="592" t="s">
        <v>623</v>
      </c>
      <c r="VXN96" s="592" t="s">
        <v>623</v>
      </c>
      <c r="VXO96" s="592" t="s">
        <v>623</v>
      </c>
      <c r="VXP96" s="592" t="s">
        <v>623</v>
      </c>
      <c r="VXQ96" s="592" t="s">
        <v>623</v>
      </c>
      <c r="VXR96" s="592" t="s">
        <v>623</v>
      </c>
      <c r="VXS96" s="592" t="s">
        <v>623</v>
      </c>
      <c r="VXT96" s="592" t="s">
        <v>623</v>
      </c>
      <c r="VXU96" s="592" t="s">
        <v>623</v>
      </c>
      <c r="VXV96" s="592" t="s">
        <v>623</v>
      </c>
      <c r="VXW96" s="592" t="s">
        <v>623</v>
      </c>
      <c r="VXX96" s="592" t="s">
        <v>623</v>
      </c>
      <c r="VXY96" s="592" t="s">
        <v>623</v>
      </c>
      <c r="VXZ96" s="592" t="s">
        <v>623</v>
      </c>
      <c r="VYA96" s="592" t="s">
        <v>623</v>
      </c>
      <c r="VYB96" s="592" t="s">
        <v>623</v>
      </c>
      <c r="VYC96" s="592" t="s">
        <v>623</v>
      </c>
      <c r="VYD96" s="592" t="s">
        <v>623</v>
      </c>
      <c r="VYE96" s="592" t="s">
        <v>623</v>
      </c>
      <c r="VYF96" s="592" t="s">
        <v>623</v>
      </c>
      <c r="VYG96" s="592" t="s">
        <v>623</v>
      </c>
      <c r="VYH96" s="592" t="s">
        <v>623</v>
      </c>
      <c r="VYI96" s="592" t="s">
        <v>623</v>
      </c>
      <c r="VYJ96" s="592" t="s">
        <v>623</v>
      </c>
      <c r="VYK96" s="592" t="s">
        <v>623</v>
      </c>
      <c r="VYL96" s="592" t="s">
        <v>623</v>
      </c>
      <c r="VYM96" s="592" t="s">
        <v>623</v>
      </c>
      <c r="VYN96" s="592" t="s">
        <v>623</v>
      </c>
      <c r="VYO96" s="592" t="s">
        <v>623</v>
      </c>
      <c r="VYP96" s="592" t="s">
        <v>623</v>
      </c>
      <c r="VYQ96" s="592" t="s">
        <v>623</v>
      </c>
      <c r="VYR96" s="592" t="s">
        <v>623</v>
      </c>
      <c r="VYS96" s="592" t="s">
        <v>623</v>
      </c>
      <c r="VYT96" s="592" t="s">
        <v>623</v>
      </c>
      <c r="VYU96" s="592" t="s">
        <v>623</v>
      </c>
      <c r="VYV96" s="592" t="s">
        <v>623</v>
      </c>
      <c r="VYW96" s="592" t="s">
        <v>623</v>
      </c>
      <c r="VYX96" s="592" t="s">
        <v>623</v>
      </c>
      <c r="VYY96" s="592" t="s">
        <v>623</v>
      </c>
      <c r="VYZ96" s="592" t="s">
        <v>623</v>
      </c>
      <c r="VZA96" s="592" t="s">
        <v>623</v>
      </c>
      <c r="VZB96" s="592" t="s">
        <v>623</v>
      </c>
      <c r="VZC96" s="592" t="s">
        <v>623</v>
      </c>
      <c r="VZD96" s="592" t="s">
        <v>623</v>
      </c>
      <c r="VZE96" s="592" t="s">
        <v>623</v>
      </c>
      <c r="VZF96" s="592" t="s">
        <v>623</v>
      </c>
      <c r="VZG96" s="592" t="s">
        <v>623</v>
      </c>
      <c r="VZH96" s="592" t="s">
        <v>623</v>
      </c>
      <c r="VZI96" s="592" t="s">
        <v>623</v>
      </c>
      <c r="VZJ96" s="592" t="s">
        <v>623</v>
      </c>
      <c r="VZK96" s="592" t="s">
        <v>623</v>
      </c>
      <c r="VZL96" s="592" t="s">
        <v>623</v>
      </c>
      <c r="VZM96" s="592" t="s">
        <v>623</v>
      </c>
      <c r="VZN96" s="592" t="s">
        <v>623</v>
      </c>
      <c r="VZO96" s="592" t="s">
        <v>623</v>
      </c>
      <c r="VZP96" s="592" t="s">
        <v>623</v>
      </c>
      <c r="VZQ96" s="592" t="s">
        <v>623</v>
      </c>
      <c r="VZR96" s="592" t="s">
        <v>623</v>
      </c>
      <c r="VZS96" s="592" t="s">
        <v>623</v>
      </c>
      <c r="VZT96" s="592" t="s">
        <v>623</v>
      </c>
      <c r="VZU96" s="592" t="s">
        <v>623</v>
      </c>
      <c r="VZV96" s="592" t="s">
        <v>623</v>
      </c>
      <c r="VZW96" s="592" t="s">
        <v>623</v>
      </c>
      <c r="VZX96" s="592" t="s">
        <v>623</v>
      </c>
      <c r="VZY96" s="592" t="s">
        <v>623</v>
      </c>
      <c r="VZZ96" s="592" t="s">
        <v>623</v>
      </c>
      <c r="WAA96" s="592" t="s">
        <v>623</v>
      </c>
      <c r="WAB96" s="592" t="s">
        <v>623</v>
      </c>
      <c r="WAC96" s="592" t="s">
        <v>623</v>
      </c>
      <c r="WAD96" s="592" t="s">
        <v>623</v>
      </c>
      <c r="WAE96" s="592" t="s">
        <v>623</v>
      </c>
      <c r="WAF96" s="592" t="s">
        <v>623</v>
      </c>
      <c r="WAG96" s="592" t="s">
        <v>623</v>
      </c>
      <c r="WAH96" s="592" t="s">
        <v>623</v>
      </c>
      <c r="WAI96" s="592" t="s">
        <v>623</v>
      </c>
      <c r="WAJ96" s="592" t="s">
        <v>623</v>
      </c>
      <c r="WAK96" s="592" t="s">
        <v>623</v>
      </c>
      <c r="WAL96" s="592" t="s">
        <v>623</v>
      </c>
      <c r="WAM96" s="592" t="s">
        <v>623</v>
      </c>
      <c r="WAN96" s="592" t="s">
        <v>623</v>
      </c>
      <c r="WAO96" s="592" t="s">
        <v>623</v>
      </c>
      <c r="WAP96" s="592" t="s">
        <v>623</v>
      </c>
      <c r="WAQ96" s="592" t="s">
        <v>623</v>
      </c>
      <c r="WAR96" s="592" t="s">
        <v>623</v>
      </c>
      <c r="WAS96" s="592" t="s">
        <v>623</v>
      </c>
      <c r="WAT96" s="592" t="s">
        <v>623</v>
      </c>
      <c r="WAU96" s="592" t="s">
        <v>623</v>
      </c>
      <c r="WAV96" s="592" t="s">
        <v>623</v>
      </c>
      <c r="WAW96" s="592" t="s">
        <v>623</v>
      </c>
      <c r="WAX96" s="592" t="s">
        <v>623</v>
      </c>
      <c r="WAY96" s="592" t="s">
        <v>623</v>
      </c>
      <c r="WAZ96" s="592" t="s">
        <v>623</v>
      </c>
      <c r="WBA96" s="592" t="s">
        <v>623</v>
      </c>
      <c r="WBB96" s="592" t="s">
        <v>623</v>
      </c>
      <c r="WBC96" s="592" t="s">
        <v>623</v>
      </c>
      <c r="WBD96" s="592" t="s">
        <v>623</v>
      </c>
      <c r="WBE96" s="592" t="s">
        <v>623</v>
      </c>
      <c r="WBF96" s="592" t="s">
        <v>623</v>
      </c>
      <c r="WBG96" s="592" t="s">
        <v>623</v>
      </c>
      <c r="WBH96" s="592" t="s">
        <v>623</v>
      </c>
      <c r="WBI96" s="592" t="s">
        <v>623</v>
      </c>
      <c r="WBJ96" s="592" t="s">
        <v>623</v>
      </c>
      <c r="WBK96" s="592" t="s">
        <v>623</v>
      </c>
      <c r="WBL96" s="592" t="s">
        <v>623</v>
      </c>
      <c r="WBM96" s="592" t="s">
        <v>623</v>
      </c>
      <c r="WBN96" s="592" t="s">
        <v>623</v>
      </c>
      <c r="WBO96" s="592" t="s">
        <v>623</v>
      </c>
      <c r="WBP96" s="592" t="s">
        <v>623</v>
      </c>
      <c r="WBQ96" s="592" t="s">
        <v>623</v>
      </c>
      <c r="WBR96" s="592" t="s">
        <v>623</v>
      </c>
      <c r="WBS96" s="592" t="s">
        <v>623</v>
      </c>
      <c r="WBT96" s="592" t="s">
        <v>623</v>
      </c>
      <c r="WBU96" s="592" t="s">
        <v>623</v>
      </c>
      <c r="WBV96" s="592" t="s">
        <v>623</v>
      </c>
      <c r="WBW96" s="592" t="s">
        <v>623</v>
      </c>
      <c r="WBX96" s="592" t="s">
        <v>623</v>
      </c>
      <c r="WBY96" s="592" t="s">
        <v>623</v>
      </c>
      <c r="WBZ96" s="592" t="s">
        <v>623</v>
      </c>
      <c r="WCA96" s="592" t="s">
        <v>623</v>
      </c>
      <c r="WCB96" s="592" t="s">
        <v>623</v>
      </c>
      <c r="WCC96" s="592" t="s">
        <v>623</v>
      </c>
      <c r="WCD96" s="592" t="s">
        <v>623</v>
      </c>
      <c r="WCE96" s="592" t="s">
        <v>623</v>
      </c>
      <c r="WCF96" s="592" t="s">
        <v>623</v>
      </c>
      <c r="WCG96" s="592" t="s">
        <v>623</v>
      </c>
      <c r="WCH96" s="592" t="s">
        <v>623</v>
      </c>
      <c r="WCI96" s="592" t="s">
        <v>623</v>
      </c>
      <c r="WCJ96" s="592" t="s">
        <v>623</v>
      </c>
      <c r="WCK96" s="592" t="s">
        <v>623</v>
      </c>
      <c r="WCL96" s="592" t="s">
        <v>623</v>
      </c>
      <c r="WCM96" s="592" t="s">
        <v>623</v>
      </c>
      <c r="WCN96" s="592" t="s">
        <v>623</v>
      </c>
      <c r="WCO96" s="592" t="s">
        <v>623</v>
      </c>
      <c r="WCP96" s="592" t="s">
        <v>623</v>
      </c>
      <c r="WCQ96" s="592" t="s">
        <v>623</v>
      </c>
      <c r="WCR96" s="592" t="s">
        <v>623</v>
      </c>
      <c r="WCS96" s="592" t="s">
        <v>623</v>
      </c>
      <c r="WCT96" s="592" t="s">
        <v>623</v>
      </c>
      <c r="WCU96" s="592" t="s">
        <v>623</v>
      </c>
      <c r="WCV96" s="592" t="s">
        <v>623</v>
      </c>
      <c r="WCW96" s="592" t="s">
        <v>623</v>
      </c>
      <c r="WCX96" s="592" t="s">
        <v>623</v>
      </c>
      <c r="WCY96" s="592" t="s">
        <v>623</v>
      </c>
      <c r="WCZ96" s="592" t="s">
        <v>623</v>
      </c>
      <c r="WDA96" s="592" t="s">
        <v>623</v>
      </c>
      <c r="WDB96" s="592" t="s">
        <v>623</v>
      </c>
      <c r="WDC96" s="592" t="s">
        <v>623</v>
      </c>
      <c r="WDD96" s="592" t="s">
        <v>623</v>
      </c>
      <c r="WDE96" s="592" t="s">
        <v>623</v>
      </c>
      <c r="WDF96" s="592" t="s">
        <v>623</v>
      </c>
      <c r="WDG96" s="592" t="s">
        <v>623</v>
      </c>
      <c r="WDH96" s="592" t="s">
        <v>623</v>
      </c>
      <c r="WDI96" s="592" t="s">
        <v>623</v>
      </c>
      <c r="WDJ96" s="592" t="s">
        <v>623</v>
      </c>
      <c r="WDK96" s="592" t="s">
        <v>623</v>
      </c>
      <c r="WDL96" s="592" t="s">
        <v>623</v>
      </c>
      <c r="WDM96" s="592" t="s">
        <v>623</v>
      </c>
      <c r="WDN96" s="592" t="s">
        <v>623</v>
      </c>
      <c r="WDO96" s="592" t="s">
        <v>623</v>
      </c>
      <c r="WDP96" s="592" t="s">
        <v>623</v>
      </c>
      <c r="WDQ96" s="592" t="s">
        <v>623</v>
      </c>
      <c r="WDR96" s="592" t="s">
        <v>623</v>
      </c>
      <c r="WDS96" s="592" t="s">
        <v>623</v>
      </c>
      <c r="WDT96" s="592" t="s">
        <v>623</v>
      </c>
      <c r="WDU96" s="592" t="s">
        <v>623</v>
      </c>
      <c r="WDV96" s="592" t="s">
        <v>623</v>
      </c>
      <c r="WDW96" s="592" t="s">
        <v>623</v>
      </c>
      <c r="WDX96" s="592" t="s">
        <v>623</v>
      </c>
      <c r="WDY96" s="592" t="s">
        <v>623</v>
      </c>
      <c r="WDZ96" s="592" t="s">
        <v>623</v>
      </c>
      <c r="WEA96" s="592" t="s">
        <v>623</v>
      </c>
      <c r="WEB96" s="592" t="s">
        <v>623</v>
      </c>
      <c r="WEC96" s="592" t="s">
        <v>623</v>
      </c>
      <c r="WED96" s="592" t="s">
        <v>623</v>
      </c>
      <c r="WEE96" s="592" t="s">
        <v>623</v>
      </c>
      <c r="WEF96" s="592" t="s">
        <v>623</v>
      </c>
      <c r="WEG96" s="592" t="s">
        <v>623</v>
      </c>
      <c r="WEH96" s="592" t="s">
        <v>623</v>
      </c>
      <c r="WEI96" s="592" t="s">
        <v>623</v>
      </c>
      <c r="WEJ96" s="592" t="s">
        <v>623</v>
      </c>
      <c r="WEK96" s="592" t="s">
        <v>623</v>
      </c>
      <c r="WEL96" s="592" t="s">
        <v>623</v>
      </c>
      <c r="WEM96" s="592" t="s">
        <v>623</v>
      </c>
      <c r="WEN96" s="592" t="s">
        <v>623</v>
      </c>
      <c r="WEO96" s="592" t="s">
        <v>623</v>
      </c>
      <c r="WEP96" s="592" t="s">
        <v>623</v>
      </c>
      <c r="WEQ96" s="592" t="s">
        <v>623</v>
      </c>
      <c r="WER96" s="592" t="s">
        <v>623</v>
      </c>
      <c r="WES96" s="592" t="s">
        <v>623</v>
      </c>
      <c r="WET96" s="592" t="s">
        <v>623</v>
      </c>
      <c r="WEU96" s="592" t="s">
        <v>623</v>
      </c>
      <c r="WEV96" s="592" t="s">
        <v>623</v>
      </c>
      <c r="WEW96" s="592" t="s">
        <v>623</v>
      </c>
      <c r="WEX96" s="592" t="s">
        <v>623</v>
      </c>
      <c r="WEY96" s="592" t="s">
        <v>623</v>
      </c>
      <c r="WEZ96" s="592" t="s">
        <v>623</v>
      </c>
      <c r="WFA96" s="592" t="s">
        <v>623</v>
      </c>
      <c r="WFB96" s="592" t="s">
        <v>623</v>
      </c>
      <c r="WFC96" s="592" t="s">
        <v>623</v>
      </c>
      <c r="WFD96" s="592" t="s">
        <v>623</v>
      </c>
      <c r="WFE96" s="592" t="s">
        <v>623</v>
      </c>
      <c r="WFF96" s="592" t="s">
        <v>623</v>
      </c>
      <c r="WFG96" s="592" t="s">
        <v>623</v>
      </c>
      <c r="WFH96" s="592" t="s">
        <v>623</v>
      </c>
      <c r="WFI96" s="592" t="s">
        <v>623</v>
      </c>
      <c r="WFJ96" s="592" t="s">
        <v>623</v>
      </c>
      <c r="WFK96" s="592" t="s">
        <v>623</v>
      </c>
      <c r="WFL96" s="592" t="s">
        <v>623</v>
      </c>
      <c r="WFM96" s="592" t="s">
        <v>623</v>
      </c>
      <c r="WFN96" s="592" t="s">
        <v>623</v>
      </c>
      <c r="WFO96" s="592" t="s">
        <v>623</v>
      </c>
      <c r="WFP96" s="592" t="s">
        <v>623</v>
      </c>
      <c r="WFQ96" s="592" t="s">
        <v>623</v>
      </c>
      <c r="WFR96" s="592" t="s">
        <v>623</v>
      </c>
      <c r="WFS96" s="592" t="s">
        <v>623</v>
      </c>
      <c r="WFT96" s="592" t="s">
        <v>623</v>
      </c>
      <c r="WFU96" s="592" t="s">
        <v>623</v>
      </c>
      <c r="WFV96" s="592" t="s">
        <v>623</v>
      </c>
      <c r="WFW96" s="592" t="s">
        <v>623</v>
      </c>
      <c r="WFX96" s="592" t="s">
        <v>623</v>
      </c>
      <c r="WFY96" s="592" t="s">
        <v>623</v>
      </c>
      <c r="WFZ96" s="592" t="s">
        <v>623</v>
      </c>
      <c r="WGA96" s="592" t="s">
        <v>623</v>
      </c>
      <c r="WGB96" s="592" t="s">
        <v>623</v>
      </c>
      <c r="WGC96" s="592" t="s">
        <v>623</v>
      </c>
      <c r="WGD96" s="592" t="s">
        <v>623</v>
      </c>
      <c r="WGE96" s="592" t="s">
        <v>623</v>
      </c>
      <c r="WGF96" s="592" t="s">
        <v>623</v>
      </c>
      <c r="WGG96" s="592" t="s">
        <v>623</v>
      </c>
      <c r="WGH96" s="592" t="s">
        <v>623</v>
      </c>
      <c r="WGI96" s="592" t="s">
        <v>623</v>
      </c>
      <c r="WGJ96" s="592" t="s">
        <v>623</v>
      </c>
      <c r="WGK96" s="592" t="s">
        <v>623</v>
      </c>
      <c r="WGL96" s="592" t="s">
        <v>623</v>
      </c>
      <c r="WGM96" s="592" t="s">
        <v>623</v>
      </c>
      <c r="WGN96" s="592" t="s">
        <v>623</v>
      </c>
      <c r="WGO96" s="592" t="s">
        <v>623</v>
      </c>
      <c r="WGP96" s="592" t="s">
        <v>623</v>
      </c>
      <c r="WGQ96" s="592" t="s">
        <v>623</v>
      </c>
      <c r="WGR96" s="592" t="s">
        <v>623</v>
      </c>
      <c r="WGS96" s="592" t="s">
        <v>623</v>
      </c>
      <c r="WGT96" s="592" t="s">
        <v>623</v>
      </c>
      <c r="WGU96" s="592" t="s">
        <v>623</v>
      </c>
      <c r="WGV96" s="592" t="s">
        <v>623</v>
      </c>
      <c r="WGW96" s="592" t="s">
        <v>623</v>
      </c>
      <c r="WGX96" s="592" t="s">
        <v>623</v>
      </c>
      <c r="WGY96" s="592" t="s">
        <v>623</v>
      </c>
      <c r="WGZ96" s="592" t="s">
        <v>623</v>
      </c>
      <c r="WHA96" s="592" t="s">
        <v>623</v>
      </c>
      <c r="WHB96" s="592" t="s">
        <v>623</v>
      </c>
      <c r="WHC96" s="592" t="s">
        <v>623</v>
      </c>
      <c r="WHD96" s="592" t="s">
        <v>623</v>
      </c>
      <c r="WHE96" s="592" t="s">
        <v>623</v>
      </c>
      <c r="WHF96" s="592" t="s">
        <v>623</v>
      </c>
      <c r="WHG96" s="592" t="s">
        <v>623</v>
      </c>
      <c r="WHH96" s="592" t="s">
        <v>623</v>
      </c>
      <c r="WHI96" s="592" t="s">
        <v>623</v>
      </c>
      <c r="WHJ96" s="592" t="s">
        <v>623</v>
      </c>
      <c r="WHK96" s="592" t="s">
        <v>623</v>
      </c>
      <c r="WHL96" s="592" t="s">
        <v>623</v>
      </c>
      <c r="WHM96" s="592" t="s">
        <v>623</v>
      </c>
      <c r="WHN96" s="592" t="s">
        <v>623</v>
      </c>
      <c r="WHO96" s="592" t="s">
        <v>623</v>
      </c>
      <c r="WHP96" s="592" t="s">
        <v>623</v>
      </c>
      <c r="WHQ96" s="592" t="s">
        <v>623</v>
      </c>
      <c r="WHR96" s="592" t="s">
        <v>623</v>
      </c>
      <c r="WHS96" s="592" t="s">
        <v>623</v>
      </c>
      <c r="WHT96" s="592" t="s">
        <v>623</v>
      </c>
      <c r="WHU96" s="592" t="s">
        <v>623</v>
      </c>
      <c r="WHV96" s="592" t="s">
        <v>623</v>
      </c>
      <c r="WHW96" s="592" t="s">
        <v>623</v>
      </c>
      <c r="WHX96" s="592" t="s">
        <v>623</v>
      </c>
      <c r="WHY96" s="592" t="s">
        <v>623</v>
      </c>
      <c r="WHZ96" s="592" t="s">
        <v>623</v>
      </c>
      <c r="WIA96" s="592" t="s">
        <v>623</v>
      </c>
      <c r="WIB96" s="592" t="s">
        <v>623</v>
      </c>
      <c r="WIC96" s="592" t="s">
        <v>623</v>
      </c>
      <c r="WID96" s="592" t="s">
        <v>623</v>
      </c>
      <c r="WIE96" s="592" t="s">
        <v>623</v>
      </c>
      <c r="WIF96" s="592" t="s">
        <v>623</v>
      </c>
      <c r="WIG96" s="592" t="s">
        <v>623</v>
      </c>
      <c r="WIH96" s="592" t="s">
        <v>623</v>
      </c>
      <c r="WII96" s="592" t="s">
        <v>623</v>
      </c>
      <c r="WIJ96" s="592" t="s">
        <v>623</v>
      </c>
      <c r="WIK96" s="592" t="s">
        <v>623</v>
      </c>
      <c r="WIL96" s="592" t="s">
        <v>623</v>
      </c>
      <c r="WIM96" s="592" t="s">
        <v>623</v>
      </c>
      <c r="WIN96" s="592" t="s">
        <v>623</v>
      </c>
      <c r="WIO96" s="592" t="s">
        <v>623</v>
      </c>
      <c r="WIP96" s="592" t="s">
        <v>623</v>
      </c>
      <c r="WIQ96" s="592" t="s">
        <v>623</v>
      </c>
      <c r="WIR96" s="592" t="s">
        <v>623</v>
      </c>
      <c r="WIS96" s="592" t="s">
        <v>623</v>
      </c>
      <c r="WIT96" s="592" t="s">
        <v>623</v>
      </c>
      <c r="WIU96" s="592" t="s">
        <v>623</v>
      </c>
      <c r="WIV96" s="592" t="s">
        <v>623</v>
      </c>
      <c r="WIW96" s="592" t="s">
        <v>623</v>
      </c>
      <c r="WIX96" s="592" t="s">
        <v>623</v>
      </c>
      <c r="WIY96" s="592" t="s">
        <v>623</v>
      </c>
      <c r="WIZ96" s="592" t="s">
        <v>623</v>
      </c>
      <c r="WJA96" s="592" t="s">
        <v>623</v>
      </c>
      <c r="WJB96" s="592" t="s">
        <v>623</v>
      </c>
      <c r="WJC96" s="592" t="s">
        <v>623</v>
      </c>
      <c r="WJD96" s="592" t="s">
        <v>623</v>
      </c>
      <c r="WJE96" s="592" t="s">
        <v>623</v>
      </c>
      <c r="WJF96" s="592" t="s">
        <v>623</v>
      </c>
      <c r="WJG96" s="592" t="s">
        <v>623</v>
      </c>
      <c r="WJH96" s="592" t="s">
        <v>623</v>
      </c>
      <c r="WJI96" s="592" t="s">
        <v>623</v>
      </c>
      <c r="WJJ96" s="592" t="s">
        <v>623</v>
      </c>
      <c r="WJK96" s="592" t="s">
        <v>623</v>
      </c>
      <c r="WJL96" s="592" t="s">
        <v>623</v>
      </c>
      <c r="WJM96" s="592" t="s">
        <v>623</v>
      </c>
      <c r="WJN96" s="592" t="s">
        <v>623</v>
      </c>
      <c r="WJO96" s="592" t="s">
        <v>623</v>
      </c>
      <c r="WJP96" s="592" t="s">
        <v>623</v>
      </c>
      <c r="WJQ96" s="592" t="s">
        <v>623</v>
      </c>
      <c r="WJR96" s="592" t="s">
        <v>623</v>
      </c>
      <c r="WJS96" s="592" t="s">
        <v>623</v>
      </c>
      <c r="WJT96" s="592" t="s">
        <v>623</v>
      </c>
      <c r="WJU96" s="592" t="s">
        <v>623</v>
      </c>
      <c r="WJV96" s="592" t="s">
        <v>623</v>
      </c>
      <c r="WJW96" s="592" t="s">
        <v>623</v>
      </c>
      <c r="WJX96" s="592" t="s">
        <v>623</v>
      </c>
      <c r="WJY96" s="592" t="s">
        <v>623</v>
      </c>
      <c r="WJZ96" s="592" t="s">
        <v>623</v>
      </c>
      <c r="WKA96" s="592" t="s">
        <v>623</v>
      </c>
      <c r="WKB96" s="592" t="s">
        <v>623</v>
      </c>
      <c r="WKC96" s="592" t="s">
        <v>623</v>
      </c>
      <c r="WKD96" s="592" t="s">
        <v>623</v>
      </c>
      <c r="WKE96" s="592" t="s">
        <v>623</v>
      </c>
      <c r="WKF96" s="592" t="s">
        <v>623</v>
      </c>
      <c r="WKG96" s="592" t="s">
        <v>623</v>
      </c>
      <c r="WKH96" s="592" t="s">
        <v>623</v>
      </c>
      <c r="WKI96" s="592" t="s">
        <v>623</v>
      </c>
      <c r="WKJ96" s="592" t="s">
        <v>623</v>
      </c>
      <c r="WKK96" s="592" t="s">
        <v>623</v>
      </c>
      <c r="WKL96" s="592" t="s">
        <v>623</v>
      </c>
      <c r="WKM96" s="592" t="s">
        <v>623</v>
      </c>
      <c r="WKN96" s="592" t="s">
        <v>623</v>
      </c>
      <c r="WKO96" s="592" t="s">
        <v>623</v>
      </c>
      <c r="WKP96" s="592" t="s">
        <v>623</v>
      </c>
      <c r="WKQ96" s="592" t="s">
        <v>623</v>
      </c>
      <c r="WKR96" s="592" t="s">
        <v>623</v>
      </c>
      <c r="WKS96" s="592" t="s">
        <v>623</v>
      </c>
      <c r="WKT96" s="592" t="s">
        <v>623</v>
      </c>
      <c r="WKU96" s="592" t="s">
        <v>623</v>
      </c>
      <c r="WKV96" s="592" t="s">
        <v>623</v>
      </c>
      <c r="WKW96" s="592" t="s">
        <v>623</v>
      </c>
      <c r="WKX96" s="592" t="s">
        <v>623</v>
      </c>
      <c r="WKY96" s="592" t="s">
        <v>623</v>
      </c>
      <c r="WKZ96" s="592" t="s">
        <v>623</v>
      </c>
      <c r="WLA96" s="592" t="s">
        <v>623</v>
      </c>
      <c r="WLB96" s="592" t="s">
        <v>623</v>
      </c>
      <c r="WLC96" s="592" t="s">
        <v>623</v>
      </c>
      <c r="WLD96" s="592" t="s">
        <v>623</v>
      </c>
      <c r="WLE96" s="592" t="s">
        <v>623</v>
      </c>
      <c r="WLF96" s="592" t="s">
        <v>623</v>
      </c>
      <c r="WLG96" s="592" t="s">
        <v>623</v>
      </c>
      <c r="WLH96" s="592" t="s">
        <v>623</v>
      </c>
      <c r="WLI96" s="592" t="s">
        <v>623</v>
      </c>
      <c r="WLJ96" s="592" t="s">
        <v>623</v>
      </c>
      <c r="WLK96" s="592" t="s">
        <v>623</v>
      </c>
      <c r="WLL96" s="592" t="s">
        <v>623</v>
      </c>
      <c r="WLM96" s="592" t="s">
        <v>623</v>
      </c>
      <c r="WLN96" s="592" t="s">
        <v>623</v>
      </c>
      <c r="WLO96" s="592" t="s">
        <v>623</v>
      </c>
      <c r="WLP96" s="592" t="s">
        <v>623</v>
      </c>
      <c r="WLQ96" s="592" t="s">
        <v>623</v>
      </c>
      <c r="WLR96" s="592" t="s">
        <v>623</v>
      </c>
      <c r="WLS96" s="592" t="s">
        <v>623</v>
      </c>
      <c r="WLT96" s="592" t="s">
        <v>623</v>
      </c>
      <c r="WLU96" s="592" t="s">
        <v>623</v>
      </c>
      <c r="WLV96" s="592" t="s">
        <v>623</v>
      </c>
      <c r="WLW96" s="592" t="s">
        <v>623</v>
      </c>
      <c r="WLX96" s="592" t="s">
        <v>623</v>
      </c>
      <c r="WLY96" s="592" t="s">
        <v>623</v>
      </c>
      <c r="WLZ96" s="592" t="s">
        <v>623</v>
      </c>
      <c r="WMA96" s="592" t="s">
        <v>623</v>
      </c>
      <c r="WMB96" s="592" t="s">
        <v>623</v>
      </c>
      <c r="WMC96" s="592" t="s">
        <v>623</v>
      </c>
      <c r="WMD96" s="592" t="s">
        <v>623</v>
      </c>
      <c r="WME96" s="592" t="s">
        <v>623</v>
      </c>
      <c r="WMF96" s="592" t="s">
        <v>623</v>
      </c>
      <c r="WMG96" s="592" t="s">
        <v>623</v>
      </c>
      <c r="WMH96" s="592" t="s">
        <v>623</v>
      </c>
      <c r="WMI96" s="592" t="s">
        <v>623</v>
      </c>
      <c r="WMJ96" s="592" t="s">
        <v>623</v>
      </c>
      <c r="WMK96" s="592" t="s">
        <v>623</v>
      </c>
      <c r="WML96" s="592" t="s">
        <v>623</v>
      </c>
      <c r="WMM96" s="592" t="s">
        <v>623</v>
      </c>
      <c r="WMN96" s="592" t="s">
        <v>623</v>
      </c>
      <c r="WMO96" s="592" t="s">
        <v>623</v>
      </c>
      <c r="WMP96" s="592" t="s">
        <v>623</v>
      </c>
      <c r="WMQ96" s="592" t="s">
        <v>623</v>
      </c>
      <c r="WMR96" s="592" t="s">
        <v>623</v>
      </c>
      <c r="WMS96" s="592" t="s">
        <v>623</v>
      </c>
      <c r="WMT96" s="592" t="s">
        <v>623</v>
      </c>
      <c r="WMU96" s="592" t="s">
        <v>623</v>
      </c>
      <c r="WMV96" s="592" t="s">
        <v>623</v>
      </c>
      <c r="WMW96" s="592" t="s">
        <v>623</v>
      </c>
      <c r="WMX96" s="592" t="s">
        <v>623</v>
      </c>
      <c r="WMY96" s="592" t="s">
        <v>623</v>
      </c>
      <c r="WMZ96" s="592" t="s">
        <v>623</v>
      </c>
      <c r="WNA96" s="592" t="s">
        <v>623</v>
      </c>
      <c r="WNB96" s="592" t="s">
        <v>623</v>
      </c>
      <c r="WNC96" s="592" t="s">
        <v>623</v>
      </c>
      <c r="WND96" s="592" t="s">
        <v>623</v>
      </c>
      <c r="WNE96" s="592" t="s">
        <v>623</v>
      </c>
      <c r="WNF96" s="592" t="s">
        <v>623</v>
      </c>
      <c r="WNG96" s="592" t="s">
        <v>623</v>
      </c>
      <c r="WNH96" s="592" t="s">
        <v>623</v>
      </c>
      <c r="WNI96" s="592" t="s">
        <v>623</v>
      </c>
      <c r="WNJ96" s="592" t="s">
        <v>623</v>
      </c>
      <c r="WNK96" s="592" t="s">
        <v>623</v>
      </c>
      <c r="WNL96" s="592" t="s">
        <v>623</v>
      </c>
      <c r="WNM96" s="592" t="s">
        <v>623</v>
      </c>
      <c r="WNN96" s="592" t="s">
        <v>623</v>
      </c>
      <c r="WNO96" s="592" t="s">
        <v>623</v>
      </c>
      <c r="WNP96" s="592" t="s">
        <v>623</v>
      </c>
      <c r="WNQ96" s="592" t="s">
        <v>623</v>
      </c>
      <c r="WNR96" s="592" t="s">
        <v>623</v>
      </c>
      <c r="WNS96" s="592" t="s">
        <v>623</v>
      </c>
      <c r="WNT96" s="592" t="s">
        <v>623</v>
      </c>
      <c r="WNU96" s="592" t="s">
        <v>623</v>
      </c>
      <c r="WNV96" s="592" t="s">
        <v>623</v>
      </c>
      <c r="WNW96" s="592" t="s">
        <v>623</v>
      </c>
      <c r="WNX96" s="592" t="s">
        <v>623</v>
      </c>
      <c r="WNY96" s="592" t="s">
        <v>623</v>
      </c>
      <c r="WNZ96" s="592" t="s">
        <v>623</v>
      </c>
      <c r="WOA96" s="592" t="s">
        <v>623</v>
      </c>
      <c r="WOB96" s="592" t="s">
        <v>623</v>
      </c>
      <c r="WOC96" s="592" t="s">
        <v>623</v>
      </c>
      <c r="WOD96" s="592" t="s">
        <v>623</v>
      </c>
      <c r="WOE96" s="592" t="s">
        <v>623</v>
      </c>
      <c r="WOF96" s="592" t="s">
        <v>623</v>
      </c>
      <c r="WOG96" s="592" t="s">
        <v>623</v>
      </c>
      <c r="WOH96" s="592" t="s">
        <v>623</v>
      </c>
      <c r="WOI96" s="592" t="s">
        <v>623</v>
      </c>
      <c r="WOJ96" s="592" t="s">
        <v>623</v>
      </c>
      <c r="WOK96" s="592" t="s">
        <v>623</v>
      </c>
      <c r="WOL96" s="592" t="s">
        <v>623</v>
      </c>
      <c r="WOM96" s="592" t="s">
        <v>623</v>
      </c>
      <c r="WON96" s="592" t="s">
        <v>623</v>
      </c>
      <c r="WOO96" s="592" t="s">
        <v>623</v>
      </c>
      <c r="WOP96" s="592" t="s">
        <v>623</v>
      </c>
      <c r="WOQ96" s="592" t="s">
        <v>623</v>
      </c>
      <c r="WOR96" s="592" t="s">
        <v>623</v>
      </c>
      <c r="WOS96" s="592" t="s">
        <v>623</v>
      </c>
      <c r="WOT96" s="592" t="s">
        <v>623</v>
      </c>
      <c r="WOU96" s="592" t="s">
        <v>623</v>
      </c>
      <c r="WOV96" s="592" t="s">
        <v>623</v>
      </c>
      <c r="WOW96" s="592" t="s">
        <v>623</v>
      </c>
      <c r="WOX96" s="592" t="s">
        <v>623</v>
      </c>
      <c r="WOY96" s="592" t="s">
        <v>623</v>
      </c>
      <c r="WOZ96" s="592" t="s">
        <v>623</v>
      </c>
      <c r="WPA96" s="592" t="s">
        <v>623</v>
      </c>
      <c r="WPB96" s="592" t="s">
        <v>623</v>
      </c>
      <c r="WPC96" s="592" t="s">
        <v>623</v>
      </c>
      <c r="WPD96" s="592" t="s">
        <v>623</v>
      </c>
      <c r="WPE96" s="592" t="s">
        <v>623</v>
      </c>
      <c r="WPF96" s="592" t="s">
        <v>623</v>
      </c>
      <c r="WPG96" s="592" t="s">
        <v>623</v>
      </c>
      <c r="WPH96" s="592" t="s">
        <v>623</v>
      </c>
      <c r="WPI96" s="592" t="s">
        <v>623</v>
      </c>
      <c r="WPJ96" s="592" t="s">
        <v>623</v>
      </c>
      <c r="WPK96" s="592" t="s">
        <v>623</v>
      </c>
      <c r="WPL96" s="592" t="s">
        <v>623</v>
      </c>
      <c r="WPM96" s="592" t="s">
        <v>623</v>
      </c>
      <c r="WPN96" s="592" t="s">
        <v>623</v>
      </c>
      <c r="WPO96" s="592" t="s">
        <v>623</v>
      </c>
      <c r="WPP96" s="592" t="s">
        <v>623</v>
      </c>
      <c r="WPQ96" s="592" t="s">
        <v>623</v>
      </c>
      <c r="WPR96" s="592" t="s">
        <v>623</v>
      </c>
      <c r="WPS96" s="592" t="s">
        <v>623</v>
      </c>
      <c r="WPT96" s="592" t="s">
        <v>623</v>
      </c>
      <c r="WPU96" s="592" t="s">
        <v>623</v>
      </c>
      <c r="WPV96" s="592" t="s">
        <v>623</v>
      </c>
      <c r="WPW96" s="592" t="s">
        <v>623</v>
      </c>
      <c r="WPX96" s="592" t="s">
        <v>623</v>
      </c>
      <c r="WPY96" s="592" t="s">
        <v>623</v>
      </c>
      <c r="WPZ96" s="592" t="s">
        <v>623</v>
      </c>
      <c r="WQA96" s="592" t="s">
        <v>623</v>
      </c>
      <c r="WQB96" s="592" t="s">
        <v>623</v>
      </c>
      <c r="WQC96" s="592" t="s">
        <v>623</v>
      </c>
      <c r="WQD96" s="592" t="s">
        <v>623</v>
      </c>
      <c r="WQE96" s="592" t="s">
        <v>623</v>
      </c>
      <c r="WQF96" s="592" t="s">
        <v>623</v>
      </c>
      <c r="WQG96" s="592" t="s">
        <v>623</v>
      </c>
      <c r="WQH96" s="592" t="s">
        <v>623</v>
      </c>
      <c r="WQI96" s="592" t="s">
        <v>623</v>
      </c>
      <c r="WQJ96" s="592" t="s">
        <v>623</v>
      </c>
      <c r="WQK96" s="592" t="s">
        <v>623</v>
      </c>
      <c r="WQL96" s="592" t="s">
        <v>623</v>
      </c>
      <c r="WQM96" s="592" t="s">
        <v>623</v>
      </c>
      <c r="WQN96" s="592" t="s">
        <v>623</v>
      </c>
      <c r="WQO96" s="592" t="s">
        <v>623</v>
      </c>
      <c r="WQP96" s="592" t="s">
        <v>623</v>
      </c>
      <c r="WQQ96" s="592" t="s">
        <v>623</v>
      </c>
      <c r="WQR96" s="592" t="s">
        <v>623</v>
      </c>
      <c r="WQS96" s="592" t="s">
        <v>623</v>
      </c>
      <c r="WQT96" s="592" t="s">
        <v>623</v>
      </c>
      <c r="WQU96" s="592" t="s">
        <v>623</v>
      </c>
      <c r="WQV96" s="592" t="s">
        <v>623</v>
      </c>
      <c r="WQW96" s="592" t="s">
        <v>623</v>
      </c>
      <c r="WQX96" s="592" t="s">
        <v>623</v>
      </c>
      <c r="WQY96" s="592" t="s">
        <v>623</v>
      </c>
      <c r="WQZ96" s="592" t="s">
        <v>623</v>
      </c>
      <c r="WRA96" s="592" t="s">
        <v>623</v>
      </c>
      <c r="WRB96" s="592" t="s">
        <v>623</v>
      </c>
      <c r="WRC96" s="592" t="s">
        <v>623</v>
      </c>
      <c r="WRD96" s="592" t="s">
        <v>623</v>
      </c>
      <c r="WRE96" s="592" t="s">
        <v>623</v>
      </c>
      <c r="WRF96" s="592" t="s">
        <v>623</v>
      </c>
      <c r="WRG96" s="592" t="s">
        <v>623</v>
      </c>
      <c r="WRH96" s="592" t="s">
        <v>623</v>
      </c>
      <c r="WRI96" s="592" t="s">
        <v>623</v>
      </c>
      <c r="WRJ96" s="592" t="s">
        <v>623</v>
      </c>
      <c r="WRK96" s="592" t="s">
        <v>623</v>
      </c>
      <c r="WRL96" s="592" t="s">
        <v>623</v>
      </c>
      <c r="WRM96" s="592" t="s">
        <v>623</v>
      </c>
      <c r="WRN96" s="592" t="s">
        <v>623</v>
      </c>
      <c r="WRO96" s="592" t="s">
        <v>623</v>
      </c>
      <c r="WRP96" s="592" t="s">
        <v>623</v>
      </c>
      <c r="WRQ96" s="592" t="s">
        <v>623</v>
      </c>
      <c r="WRR96" s="592" t="s">
        <v>623</v>
      </c>
      <c r="WRS96" s="592" t="s">
        <v>623</v>
      </c>
      <c r="WRT96" s="592" t="s">
        <v>623</v>
      </c>
      <c r="WRU96" s="592" t="s">
        <v>623</v>
      </c>
      <c r="WRV96" s="592" t="s">
        <v>623</v>
      </c>
      <c r="WRW96" s="592" t="s">
        <v>623</v>
      </c>
      <c r="WRX96" s="592" t="s">
        <v>623</v>
      </c>
      <c r="WRY96" s="592" t="s">
        <v>623</v>
      </c>
      <c r="WRZ96" s="592" t="s">
        <v>623</v>
      </c>
      <c r="WSA96" s="592" t="s">
        <v>623</v>
      </c>
      <c r="WSB96" s="592" t="s">
        <v>623</v>
      </c>
      <c r="WSC96" s="592" t="s">
        <v>623</v>
      </c>
      <c r="WSD96" s="592" t="s">
        <v>623</v>
      </c>
      <c r="WSE96" s="592" t="s">
        <v>623</v>
      </c>
      <c r="WSF96" s="592" t="s">
        <v>623</v>
      </c>
      <c r="WSG96" s="592" t="s">
        <v>623</v>
      </c>
      <c r="WSH96" s="592" t="s">
        <v>623</v>
      </c>
      <c r="WSI96" s="592" t="s">
        <v>623</v>
      </c>
      <c r="WSJ96" s="592" t="s">
        <v>623</v>
      </c>
      <c r="WSK96" s="592" t="s">
        <v>623</v>
      </c>
      <c r="WSL96" s="592" t="s">
        <v>623</v>
      </c>
      <c r="WSM96" s="592" t="s">
        <v>623</v>
      </c>
      <c r="WSN96" s="592" t="s">
        <v>623</v>
      </c>
      <c r="WSO96" s="592" t="s">
        <v>623</v>
      </c>
      <c r="WSP96" s="592" t="s">
        <v>623</v>
      </c>
      <c r="WSQ96" s="592" t="s">
        <v>623</v>
      </c>
      <c r="WSR96" s="592" t="s">
        <v>623</v>
      </c>
      <c r="WSS96" s="592" t="s">
        <v>623</v>
      </c>
      <c r="WST96" s="592" t="s">
        <v>623</v>
      </c>
      <c r="WSU96" s="592" t="s">
        <v>623</v>
      </c>
      <c r="WSV96" s="592" t="s">
        <v>623</v>
      </c>
      <c r="WSW96" s="592" t="s">
        <v>623</v>
      </c>
      <c r="WSX96" s="592" t="s">
        <v>623</v>
      </c>
      <c r="WSY96" s="592" t="s">
        <v>623</v>
      </c>
      <c r="WSZ96" s="592" t="s">
        <v>623</v>
      </c>
      <c r="WTA96" s="592" t="s">
        <v>623</v>
      </c>
      <c r="WTB96" s="592" t="s">
        <v>623</v>
      </c>
      <c r="WTC96" s="592" t="s">
        <v>623</v>
      </c>
      <c r="WTD96" s="592" t="s">
        <v>623</v>
      </c>
      <c r="WTE96" s="592" t="s">
        <v>623</v>
      </c>
      <c r="WTF96" s="592" t="s">
        <v>623</v>
      </c>
      <c r="WTG96" s="592" t="s">
        <v>623</v>
      </c>
      <c r="WTH96" s="592" t="s">
        <v>623</v>
      </c>
      <c r="WTI96" s="592" t="s">
        <v>623</v>
      </c>
      <c r="WTJ96" s="592" t="s">
        <v>623</v>
      </c>
      <c r="WTK96" s="592" t="s">
        <v>623</v>
      </c>
      <c r="WTL96" s="592" t="s">
        <v>623</v>
      </c>
      <c r="WTM96" s="592" t="s">
        <v>623</v>
      </c>
      <c r="WTN96" s="592" t="s">
        <v>623</v>
      </c>
      <c r="WTO96" s="592" t="s">
        <v>623</v>
      </c>
      <c r="WTP96" s="592" t="s">
        <v>623</v>
      </c>
      <c r="WTQ96" s="592" t="s">
        <v>623</v>
      </c>
      <c r="WTR96" s="592" t="s">
        <v>623</v>
      </c>
      <c r="WTS96" s="592" t="s">
        <v>623</v>
      </c>
      <c r="WTT96" s="592" t="s">
        <v>623</v>
      </c>
      <c r="WTU96" s="592" t="s">
        <v>623</v>
      </c>
      <c r="WTV96" s="592" t="s">
        <v>623</v>
      </c>
      <c r="WTW96" s="592" t="s">
        <v>623</v>
      </c>
      <c r="WTX96" s="592" t="s">
        <v>623</v>
      </c>
      <c r="WTY96" s="592" t="s">
        <v>623</v>
      </c>
      <c r="WTZ96" s="592" t="s">
        <v>623</v>
      </c>
      <c r="WUA96" s="592" t="s">
        <v>623</v>
      </c>
      <c r="WUB96" s="592" t="s">
        <v>623</v>
      </c>
      <c r="WUC96" s="592" t="s">
        <v>623</v>
      </c>
      <c r="WUD96" s="592" t="s">
        <v>623</v>
      </c>
      <c r="WUE96" s="592" t="s">
        <v>623</v>
      </c>
      <c r="WUF96" s="592" t="s">
        <v>623</v>
      </c>
      <c r="WUG96" s="592" t="s">
        <v>623</v>
      </c>
      <c r="WUH96" s="592" t="s">
        <v>623</v>
      </c>
      <c r="WUI96" s="592" t="s">
        <v>623</v>
      </c>
      <c r="WUJ96" s="592" t="s">
        <v>623</v>
      </c>
      <c r="WUK96" s="592" t="s">
        <v>623</v>
      </c>
      <c r="WUL96" s="592" t="s">
        <v>623</v>
      </c>
      <c r="WUM96" s="592" t="s">
        <v>623</v>
      </c>
      <c r="WUN96" s="592" t="s">
        <v>623</v>
      </c>
      <c r="WUO96" s="592" t="s">
        <v>623</v>
      </c>
      <c r="WUP96" s="592" t="s">
        <v>623</v>
      </c>
      <c r="WUQ96" s="592" t="s">
        <v>623</v>
      </c>
      <c r="WUR96" s="592" t="s">
        <v>623</v>
      </c>
      <c r="WUS96" s="592" t="s">
        <v>623</v>
      </c>
      <c r="WUT96" s="592" t="s">
        <v>623</v>
      </c>
      <c r="WUU96" s="592" t="s">
        <v>623</v>
      </c>
      <c r="WUV96" s="592" t="s">
        <v>623</v>
      </c>
      <c r="WUW96" s="592" t="s">
        <v>623</v>
      </c>
      <c r="WUX96" s="592" t="s">
        <v>623</v>
      </c>
      <c r="WUY96" s="592" t="s">
        <v>623</v>
      </c>
      <c r="WUZ96" s="592" t="s">
        <v>623</v>
      </c>
      <c r="WVA96" s="592" t="s">
        <v>623</v>
      </c>
      <c r="WVB96" s="592" t="s">
        <v>623</v>
      </c>
      <c r="WVC96" s="592" t="s">
        <v>623</v>
      </c>
      <c r="WVD96" s="592" t="s">
        <v>623</v>
      </c>
      <c r="WVE96" s="592" t="s">
        <v>623</v>
      </c>
      <c r="WVF96" s="592" t="s">
        <v>623</v>
      </c>
      <c r="WVG96" s="592" t="s">
        <v>623</v>
      </c>
      <c r="WVH96" s="592" t="s">
        <v>623</v>
      </c>
      <c r="WVI96" s="592" t="s">
        <v>623</v>
      </c>
      <c r="WVJ96" s="592" t="s">
        <v>623</v>
      </c>
      <c r="WVK96" s="592" t="s">
        <v>623</v>
      </c>
      <c r="WVL96" s="592" t="s">
        <v>623</v>
      </c>
      <c r="WVM96" s="592" t="s">
        <v>623</v>
      </c>
      <c r="WVN96" s="592" t="s">
        <v>623</v>
      </c>
      <c r="WVO96" s="592" t="s">
        <v>623</v>
      </c>
      <c r="WVP96" s="592" t="s">
        <v>623</v>
      </c>
      <c r="WVQ96" s="592" t="s">
        <v>623</v>
      </c>
      <c r="WVR96" s="592" t="s">
        <v>623</v>
      </c>
      <c r="WVS96" s="592" t="s">
        <v>623</v>
      </c>
      <c r="WVT96" s="592" t="s">
        <v>623</v>
      </c>
      <c r="WVU96" s="592" t="s">
        <v>623</v>
      </c>
      <c r="WVV96" s="592" t="s">
        <v>623</v>
      </c>
      <c r="WVW96" s="592" t="s">
        <v>623</v>
      </c>
      <c r="WVX96" s="592" t="s">
        <v>623</v>
      </c>
      <c r="WVY96" s="592" t="s">
        <v>623</v>
      </c>
      <c r="WVZ96" s="592" t="s">
        <v>623</v>
      </c>
      <c r="WWA96" s="592" t="s">
        <v>623</v>
      </c>
      <c r="WWB96" s="592" t="s">
        <v>623</v>
      </c>
      <c r="WWC96" s="592" t="s">
        <v>623</v>
      </c>
      <c r="WWD96" s="592" t="s">
        <v>623</v>
      </c>
      <c r="WWE96" s="592" t="s">
        <v>623</v>
      </c>
      <c r="WWF96" s="592" t="s">
        <v>623</v>
      </c>
      <c r="WWG96" s="592" t="s">
        <v>623</v>
      </c>
      <c r="WWH96" s="592" t="s">
        <v>623</v>
      </c>
      <c r="WWI96" s="592" t="s">
        <v>623</v>
      </c>
      <c r="WWJ96" s="592" t="s">
        <v>623</v>
      </c>
      <c r="WWK96" s="592" t="s">
        <v>623</v>
      </c>
      <c r="WWL96" s="592" t="s">
        <v>623</v>
      </c>
      <c r="WWM96" s="592" t="s">
        <v>623</v>
      </c>
      <c r="WWN96" s="592" t="s">
        <v>623</v>
      </c>
      <c r="WWO96" s="592" t="s">
        <v>623</v>
      </c>
      <c r="WWP96" s="592" t="s">
        <v>623</v>
      </c>
      <c r="WWQ96" s="592" t="s">
        <v>623</v>
      </c>
      <c r="WWR96" s="592" t="s">
        <v>623</v>
      </c>
      <c r="WWS96" s="592" t="s">
        <v>623</v>
      </c>
      <c r="WWT96" s="592" t="s">
        <v>623</v>
      </c>
      <c r="WWU96" s="592" t="s">
        <v>623</v>
      </c>
      <c r="WWV96" s="592" t="s">
        <v>623</v>
      </c>
      <c r="WWW96" s="592" t="s">
        <v>623</v>
      </c>
      <c r="WWX96" s="592" t="s">
        <v>623</v>
      </c>
      <c r="WWY96" s="592" t="s">
        <v>623</v>
      </c>
      <c r="WWZ96" s="592" t="s">
        <v>623</v>
      </c>
      <c r="WXA96" s="592" t="s">
        <v>623</v>
      </c>
      <c r="WXB96" s="592" t="s">
        <v>623</v>
      </c>
      <c r="WXC96" s="592" t="s">
        <v>623</v>
      </c>
      <c r="WXD96" s="592" t="s">
        <v>623</v>
      </c>
      <c r="WXE96" s="592" t="s">
        <v>623</v>
      </c>
      <c r="WXF96" s="592" t="s">
        <v>623</v>
      </c>
      <c r="WXG96" s="592" t="s">
        <v>623</v>
      </c>
      <c r="WXH96" s="592" t="s">
        <v>623</v>
      </c>
      <c r="WXI96" s="592" t="s">
        <v>623</v>
      </c>
      <c r="WXJ96" s="592" t="s">
        <v>623</v>
      </c>
      <c r="WXK96" s="592" t="s">
        <v>623</v>
      </c>
      <c r="WXL96" s="592" t="s">
        <v>623</v>
      </c>
      <c r="WXM96" s="592" t="s">
        <v>623</v>
      </c>
      <c r="WXN96" s="592" t="s">
        <v>623</v>
      </c>
      <c r="WXO96" s="592" t="s">
        <v>623</v>
      </c>
      <c r="WXP96" s="592" t="s">
        <v>623</v>
      </c>
      <c r="WXQ96" s="592" t="s">
        <v>623</v>
      </c>
      <c r="WXR96" s="592" t="s">
        <v>623</v>
      </c>
      <c r="WXS96" s="592" t="s">
        <v>623</v>
      </c>
      <c r="WXT96" s="592" t="s">
        <v>623</v>
      </c>
      <c r="WXU96" s="592" t="s">
        <v>623</v>
      </c>
      <c r="WXV96" s="592" t="s">
        <v>623</v>
      </c>
      <c r="WXW96" s="592" t="s">
        <v>623</v>
      </c>
      <c r="WXX96" s="592" t="s">
        <v>623</v>
      </c>
      <c r="WXY96" s="592" t="s">
        <v>623</v>
      </c>
      <c r="WXZ96" s="592" t="s">
        <v>623</v>
      </c>
      <c r="WYA96" s="592" t="s">
        <v>623</v>
      </c>
      <c r="WYB96" s="592" t="s">
        <v>623</v>
      </c>
      <c r="WYC96" s="592" t="s">
        <v>623</v>
      </c>
      <c r="WYD96" s="592" t="s">
        <v>623</v>
      </c>
      <c r="WYE96" s="592" t="s">
        <v>623</v>
      </c>
      <c r="WYF96" s="592" t="s">
        <v>623</v>
      </c>
      <c r="WYG96" s="592" t="s">
        <v>623</v>
      </c>
      <c r="WYH96" s="592" t="s">
        <v>623</v>
      </c>
      <c r="WYI96" s="592" t="s">
        <v>623</v>
      </c>
      <c r="WYJ96" s="592" t="s">
        <v>623</v>
      </c>
      <c r="WYK96" s="592" t="s">
        <v>623</v>
      </c>
      <c r="WYL96" s="592" t="s">
        <v>623</v>
      </c>
      <c r="WYM96" s="592" t="s">
        <v>623</v>
      </c>
      <c r="WYN96" s="592" t="s">
        <v>623</v>
      </c>
      <c r="WYO96" s="592" t="s">
        <v>623</v>
      </c>
      <c r="WYP96" s="592" t="s">
        <v>623</v>
      </c>
      <c r="WYQ96" s="592" t="s">
        <v>623</v>
      </c>
      <c r="WYR96" s="592" t="s">
        <v>623</v>
      </c>
      <c r="WYS96" s="592" t="s">
        <v>623</v>
      </c>
      <c r="WYT96" s="592" t="s">
        <v>623</v>
      </c>
      <c r="WYU96" s="592" t="s">
        <v>623</v>
      </c>
      <c r="WYV96" s="592" t="s">
        <v>623</v>
      </c>
      <c r="WYW96" s="592" t="s">
        <v>623</v>
      </c>
      <c r="WYX96" s="592" t="s">
        <v>623</v>
      </c>
      <c r="WYY96" s="592" t="s">
        <v>623</v>
      </c>
      <c r="WYZ96" s="592" t="s">
        <v>623</v>
      </c>
      <c r="WZA96" s="592" t="s">
        <v>623</v>
      </c>
      <c r="WZB96" s="592" t="s">
        <v>623</v>
      </c>
      <c r="WZC96" s="592" t="s">
        <v>623</v>
      </c>
      <c r="WZD96" s="592" t="s">
        <v>623</v>
      </c>
      <c r="WZE96" s="592" t="s">
        <v>623</v>
      </c>
      <c r="WZF96" s="592" t="s">
        <v>623</v>
      </c>
      <c r="WZG96" s="592" t="s">
        <v>623</v>
      </c>
      <c r="WZH96" s="592" t="s">
        <v>623</v>
      </c>
      <c r="WZI96" s="592" t="s">
        <v>623</v>
      </c>
      <c r="WZJ96" s="592" t="s">
        <v>623</v>
      </c>
      <c r="WZK96" s="592" t="s">
        <v>623</v>
      </c>
      <c r="WZL96" s="592" t="s">
        <v>623</v>
      </c>
      <c r="WZM96" s="592" t="s">
        <v>623</v>
      </c>
      <c r="WZN96" s="592" t="s">
        <v>623</v>
      </c>
      <c r="WZO96" s="592" t="s">
        <v>623</v>
      </c>
      <c r="WZP96" s="592" t="s">
        <v>623</v>
      </c>
      <c r="WZQ96" s="592" t="s">
        <v>623</v>
      </c>
      <c r="WZR96" s="592" t="s">
        <v>623</v>
      </c>
      <c r="WZS96" s="592" t="s">
        <v>623</v>
      </c>
      <c r="WZT96" s="592" t="s">
        <v>623</v>
      </c>
      <c r="WZU96" s="592" t="s">
        <v>623</v>
      </c>
      <c r="WZV96" s="592" t="s">
        <v>623</v>
      </c>
      <c r="WZW96" s="592" t="s">
        <v>623</v>
      </c>
      <c r="WZX96" s="592" t="s">
        <v>623</v>
      </c>
      <c r="WZY96" s="592" t="s">
        <v>623</v>
      </c>
      <c r="WZZ96" s="592" t="s">
        <v>623</v>
      </c>
      <c r="XAA96" s="592" t="s">
        <v>623</v>
      </c>
      <c r="XAB96" s="592" t="s">
        <v>623</v>
      </c>
      <c r="XAC96" s="592" t="s">
        <v>623</v>
      </c>
      <c r="XAD96" s="592" t="s">
        <v>623</v>
      </c>
      <c r="XAE96" s="592" t="s">
        <v>623</v>
      </c>
      <c r="XAF96" s="592" t="s">
        <v>623</v>
      </c>
      <c r="XAG96" s="592" t="s">
        <v>623</v>
      </c>
      <c r="XAH96" s="592" t="s">
        <v>623</v>
      </c>
      <c r="XAI96" s="592" t="s">
        <v>623</v>
      </c>
      <c r="XAJ96" s="592" t="s">
        <v>623</v>
      </c>
      <c r="XAK96" s="592" t="s">
        <v>623</v>
      </c>
      <c r="XAL96" s="592" t="s">
        <v>623</v>
      </c>
      <c r="XAM96" s="592" t="s">
        <v>623</v>
      </c>
      <c r="XAN96" s="592" t="s">
        <v>623</v>
      </c>
      <c r="XAO96" s="592" t="s">
        <v>623</v>
      </c>
      <c r="XAP96" s="592" t="s">
        <v>623</v>
      </c>
      <c r="XAQ96" s="592" t="s">
        <v>623</v>
      </c>
      <c r="XAR96" s="592" t="s">
        <v>623</v>
      </c>
      <c r="XAS96" s="592" t="s">
        <v>623</v>
      </c>
      <c r="XAT96" s="592" t="s">
        <v>623</v>
      </c>
      <c r="XAU96" s="592" t="s">
        <v>623</v>
      </c>
      <c r="XAV96" s="592" t="s">
        <v>623</v>
      </c>
      <c r="XAW96" s="592" t="s">
        <v>623</v>
      </c>
      <c r="XAX96" s="592" t="s">
        <v>623</v>
      </c>
      <c r="XAY96" s="592" t="s">
        <v>623</v>
      </c>
      <c r="XAZ96" s="592" t="s">
        <v>623</v>
      </c>
      <c r="XBA96" s="592" t="s">
        <v>623</v>
      </c>
      <c r="XBB96" s="592" t="s">
        <v>623</v>
      </c>
      <c r="XBC96" s="592" t="s">
        <v>623</v>
      </c>
      <c r="XBD96" s="592" t="s">
        <v>623</v>
      </c>
      <c r="XBE96" s="592" t="s">
        <v>623</v>
      </c>
      <c r="XBF96" s="592" t="s">
        <v>623</v>
      </c>
      <c r="XBG96" s="592" t="s">
        <v>623</v>
      </c>
      <c r="XBH96" s="592" t="s">
        <v>623</v>
      </c>
      <c r="XBI96" s="592" t="s">
        <v>623</v>
      </c>
      <c r="XBJ96" s="592" t="s">
        <v>623</v>
      </c>
      <c r="XBK96" s="592" t="s">
        <v>623</v>
      </c>
      <c r="XBL96" s="592" t="s">
        <v>623</v>
      </c>
      <c r="XBM96" s="592" t="s">
        <v>623</v>
      </c>
      <c r="XBN96" s="592" t="s">
        <v>623</v>
      </c>
      <c r="XBO96" s="592" t="s">
        <v>623</v>
      </c>
      <c r="XBP96" s="592" t="s">
        <v>623</v>
      </c>
      <c r="XBQ96" s="592" t="s">
        <v>623</v>
      </c>
      <c r="XBR96" s="592" t="s">
        <v>623</v>
      </c>
      <c r="XBS96" s="592" t="s">
        <v>623</v>
      </c>
      <c r="XBT96" s="592" t="s">
        <v>623</v>
      </c>
      <c r="XBU96" s="592" t="s">
        <v>623</v>
      </c>
      <c r="XBV96" s="592" t="s">
        <v>623</v>
      </c>
      <c r="XBW96" s="592" t="s">
        <v>623</v>
      </c>
      <c r="XBX96" s="592" t="s">
        <v>623</v>
      </c>
      <c r="XBY96" s="592" t="s">
        <v>623</v>
      </c>
      <c r="XBZ96" s="592" t="s">
        <v>623</v>
      </c>
      <c r="XCA96" s="592" t="s">
        <v>623</v>
      </c>
      <c r="XCB96" s="592" t="s">
        <v>623</v>
      </c>
      <c r="XCC96" s="592" t="s">
        <v>623</v>
      </c>
      <c r="XCD96" s="592" t="s">
        <v>623</v>
      </c>
      <c r="XCE96" s="592" t="s">
        <v>623</v>
      </c>
      <c r="XCF96" s="592" t="s">
        <v>623</v>
      </c>
      <c r="XCG96" s="592" t="s">
        <v>623</v>
      </c>
      <c r="XCH96" s="592" t="s">
        <v>623</v>
      </c>
      <c r="XCI96" s="592" t="s">
        <v>623</v>
      </c>
      <c r="XCJ96" s="592" t="s">
        <v>623</v>
      </c>
      <c r="XCK96" s="592" t="s">
        <v>623</v>
      </c>
      <c r="XCL96" s="592" t="s">
        <v>623</v>
      </c>
      <c r="XCM96" s="592" t="s">
        <v>623</v>
      </c>
      <c r="XCN96" s="592" t="s">
        <v>623</v>
      </c>
      <c r="XCO96" s="592" t="s">
        <v>623</v>
      </c>
      <c r="XCP96" s="592" t="s">
        <v>623</v>
      </c>
      <c r="XCQ96" s="592" t="s">
        <v>623</v>
      </c>
      <c r="XCR96" s="592" t="s">
        <v>623</v>
      </c>
      <c r="XCS96" s="592" t="s">
        <v>623</v>
      </c>
      <c r="XCT96" s="592" t="s">
        <v>623</v>
      </c>
      <c r="XCU96" s="592" t="s">
        <v>623</v>
      </c>
      <c r="XCV96" s="592" t="s">
        <v>623</v>
      </c>
      <c r="XCW96" s="592" t="s">
        <v>623</v>
      </c>
      <c r="XCX96" s="592" t="s">
        <v>623</v>
      </c>
      <c r="XCY96" s="592" t="s">
        <v>623</v>
      </c>
      <c r="XCZ96" s="592" t="s">
        <v>623</v>
      </c>
      <c r="XDA96" s="592" t="s">
        <v>623</v>
      </c>
      <c r="XDB96" s="592" t="s">
        <v>623</v>
      </c>
      <c r="XDC96" s="592" t="s">
        <v>623</v>
      </c>
      <c r="XDD96" s="592" t="s">
        <v>623</v>
      </c>
      <c r="XDE96" s="592" t="s">
        <v>623</v>
      </c>
      <c r="XDF96" s="592" t="s">
        <v>623</v>
      </c>
      <c r="XDG96" s="592" t="s">
        <v>623</v>
      </c>
      <c r="XDH96" s="592" t="s">
        <v>623</v>
      </c>
      <c r="XDI96" s="592" t="s">
        <v>623</v>
      </c>
      <c r="XDJ96" s="592" t="s">
        <v>623</v>
      </c>
      <c r="XDK96" s="592" t="s">
        <v>623</v>
      </c>
      <c r="XDL96" s="592" t="s">
        <v>623</v>
      </c>
      <c r="XDM96" s="592" t="s">
        <v>623</v>
      </c>
      <c r="XDN96" s="592" t="s">
        <v>623</v>
      </c>
      <c r="XDO96" s="592" t="s">
        <v>623</v>
      </c>
      <c r="XDP96" s="592" t="s">
        <v>623</v>
      </c>
      <c r="XDQ96" s="592" t="s">
        <v>623</v>
      </c>
      <c r="XDR96" s="592" t="s">
        <v>623</v>
      </c>
      <c r="XDS96" s="592" t="s">
        <v>623</v>
      </c>
      <c r="XDT96" s="592" t="s">
        <v>623</v>
      </c>
      <c r="XDU96" s="592" t="s">
        <v>623</v>
      </c>
      <c r="XDV96" s="592" t="s">
        <v>623</v>
      </c>
      <c r="XDW96" s="592" t="s">
        <v>623</v>
      </c>
      <c r="XDX96" s="592" t="s">
        <v>623</v>
      </c>
      <c r="XDY96" s="592" t="s">
        <v>623</v>
      </c>
      <c r="XDZ96" s="592" t="s">
        <v>623</v>
      </c>
      <c r="XEA96" s="592" t="s">
        <v>623</v>
      </c>
      <c r="XEB96" s="592" t="s">
        <v>623</v>
      </c>
      <c r="XEC96" s="592" t="s">
        <v>623</v>
      </c>
      <c r="XED96" s="592" t="s">
        <v>623</v>
      </c>
      <c r="XEE96" s="592" t="s">
        <v>623</v>
      </c>
      <c r="XEF96" s="592" t="s">
        <v>623</v>
      </c>
      <c r="XEG96" s="592" t="s">
        <v>623</v>
      </c>
      <c r="XEH96" s="592" t="s">
        <v>623</v>
      </c>
      <c r="XEI96" s="592" t="s">
        <v>623</v>
      </c>
      <c r="XEJ96" s="592" t="s">
        <v>623</v>
      </c>
      <c r="XEK96" s="592" t="s">
        <v>623</v>
      </c>
      <c r="XEL96" s="592" t="s">
        <v>623</v>
      </c>
      <c r="XEM96" s="592" t="s">
        <v>623</v>
      </c>
      <c r="XEN96" s="592" t="s">
        <v>623</v>
      </c>
      <c r="XEO96" s="592" t="s">
        <v>623</v>
      </c>
      <c r="XEP96" s="592" t="s">
        <v>623</v>
      </c>
      <c r="XEQ96" s="592" t="s">
        <v>623</v>
      </c>
      <c r="XER96" s="592" t="s">
        <v>623</v>
      </c>
      <c r="XES96" s="592" t="s">
        <v>623</v>
      </c>
      <c r="XET96" s="592" t="s">
        <v>623</v>
      </c>
      <c r="XEU96" s="592" t="s">
        <v>623</v>
      </c>
      <c r="XEV96" s="592" t="s">
        <v>623</v>
      </c>
      <c r="XEW96" s="592" t="s">
        <v>623</v>
      </c>
      <c r="XEX96" s="592" t="s">
        <v>623</v>
      </c>
      <c r="XEY96" s="592" t="s">
        <v>623</v>
      </c>
      <c r="XEZ96" s="592" t="s">
        <v>623</v>
      </c>
      <c r="XFA96" s="592" t="s">
        <v>623</v>
      </c>
      <c r="XFB96" s="592" t="s">
        <v>623</v>
      </c>
      <c r="XFC96" s="592" t="s">
        <v>623</v>
      </c>
      <c r="XFD96" s="592" t="s">
        <v>623</v>
      </c>
    </row>
    <row r="97" spans="1:1">
      <c r="A97" s="1272" t="s">
        <v>630</v>
      </c>
    </row>
    <row r="98" spans="1:1">
      <c r="A98" s="1272" t="s">
        <v>631</v>
      </c>
    </row>
    <row r="99" spans="1:1">
      <c r="A99" s="1272" t="s">
        <v>632</v>
      </c>
    </row>
    <row r="100" spans="1:1">
      <c r="A100" s="1272" t="s">
        <v>633</v>
      </c>
    </row>
    <row r="101" spans="1:1">
      <c r="A101" s="1272" t="s">
        <v>634</v>
      </c>
    </row>
    <row r="102" spans="1:1">
      <c r="A102" s="1272" t="s">
        <v>635</v>
      </c>
    </row>
    <row r="103" spans="1:1">
      <c r="A103" s="1272" t="s">
        <v>636</v>
      </c>
    </row>
    <row r="104" spans="1:1">
      <c r="A104" s="1272" t="s">
        <v>637</v>
      </c>
    </row>
    <row r="105" spans="1:1">
      <c r="A105" s="1272" t="s">
        <v>638</v>
      </c>
    </row>
    <row r="106" spans="1:1">
      <c r="A106" s="1272" t="s">
        <v>639</v>
      </c>
    </row>
    <row r="107" spans="1:1">
      <c r="A107" s="1273"/>
    </row>
    <row r="108" spans="1:1">
      <c r="A108" s="590" t="s">
        <v>640</v>
      </c>
    </row>
    <row r="109" spans="1:1" ht="4.5" customHeight="1">
      <c r="A109" s="590"/>
    </row>
    <row r="110" spans="1:1">
      <c r="A110" s="1272" t="s">
        <v>641</v>
      </c>
    </row>
    <row r="111" spans="1:1">
      <c r="A111" s="1272" t="s">
        <v>642</v>
      </c>
    </row>
    <row r="112" spans="1:1">
      <c r="A112" s="1272" t="s">
        <v>643</v>
      </c>
    </row>
    <row r="113" spans="1:1">
      <c r="A113" s="1272" t="s">
        <v>644</v>
      </c>
    </row>
    <row r="114" spans="1:1">
      <c r="A114" s="1272" t="s">
        <v>645</v>
      </c>
    </row>
    <row r="115" spans="1:1">
      <c r="A115" s="1272" t="s">
        <v>646</v>
      </c>
    </row>
    <row r="116" spans="1:1">
      <c r="A116" s="1272" t="s">
        <v>647</v>
      </c>
    </row>
    <row r="117" spans="1:1">
      <c r="A117" s="1272" t="s">
        <v>648</v>
      </c>
    </row>
    <row r="118" spans="1:1">
      <c r="A118" s="1272" t="s">
        <v>649</v>
      </c>
    </row>
    <row r="119" spans="1:1" ht="16.5" customHeight="1">
      <c r="A119" s="1273"/>
    </row>
    <row r="120" spans="1:1">
      <c r="A120" s="590" t="s">
        <v>650</v>
      </c>
    </row>
    <row r="121" spans="1:1" ht="4.5" customHeight="1">
      <c r="A121" s="590"/>
    </row>
    <row r="122" spans="1:1">
      <c r="A122" s="1272" t="s">
        <v>651</v>
      </c>
    </row>
    <row r="123" spans="1:1">
      <c r="A123" s="1272" t="s">
        <v>652</v>
      </c>
    </row>
    <row r="124" spans="1:1">
      <c r="A124" s="1272" t="s">
        <v>653</v>
      </c>
    </row>
    <row r="126" spans="1:1">
      <c r="A126" s="589" t="s">
        <v>654</v>
      </c>
    </row>
    <row r="127" spans="1:1" ht="9.75" customHeight="1">
      <c r="A127" s="589"/>
    </row>
    <row r="128" spans="1:1">
      <c r="A128" s="593" t="s">
        <v>655</v>
      </c>
    </row>
    <row r="129" spans="1:1" ht="23.25" customHeight="1">
      <c r="A129" s="1272" t="s">
        <v>656</v>
      </c>
    </row>
    <row r="130" spans="1:1">
      <c r="A130" s="1272" t="s">
        <v>657</v>
      </c>
    </row>
    <row r="131" spans="1:1">
      <c r="A131" s="1977" t="s">
        <v>1013</v>
      </c>
    </row>
    <row r="132" spans="1:1">
      <c r="A132" s="1272" t="s">
        <v>1014</v>
      </c>
    </row>
    <row r="133" spans="1:1">
      <c r="A133" s="1273"/>
    </row>
    <row r="134" spans="1:1">
      <c r="A134" s="593" t="s">
        <v>658</v>
      </c>
    </row>
    <row r="135" spans="1:1" ht="6" customHeight="1">
      <c r="A135" s="593"/>
    </row>
    <row r="136" spans="1:1">
      <c r="A136" s="1272" t="s">
        <v>659</v>
      </c>
    </row>
    <row r="137" spans="1:1">
      <c r="A137" s="1272" t="s">
        <v>660</v>
      </c>
    </row>
    <row r="138" spans="1:1">
      <c r="A138" s="1272" t="s">
        <v>661</v>
      </c>
    </row>
    <row r="139" spans="1:1">
      <c r="A139" s="1272" t="s">
        <v>662</v>
      </c>
    </row>
    <row r="140" spans="1:1" ht="8.25" customHeight="1">
      <c r="A140" s="1273"/>
    </row>
    <row r="141" spans="1:1">
      <c r="A141" s="593" t="s">
        <v>663</v>
      </c>
    </row>
    <row r="142" spans="1:1" ht="4.5" customHeight="1">
      <c r="A142" s="1273"/>
    </row>
    <row r="143" spans="1:1">
      <c r="A143" s="1272" t="s">
        <v>664</v>
      </c>
    </row>
    <row r="144" spans="1:1">
      <c r="A144" s="1272" t="s">
        <v>665</v>
      </c>
    </row>
    <row r="145" spans="1:1">
      <c r="A145" s="1272" t="s">
        <v>666</v>
      </c>
    </row>
    <row r="146" spans="1:1">
      <c r="A146" s="1272" t="s">
        <v>667</v>
      </c>
    </row>
    <row r="147" spans="1:1">
      <c r="A147" s="1272" t="s">
        <v>668</v>
      </c>
    </row>
    <row r="148" spans="1:1" ht="10.5" customHeight="1"/>
    <row r="149" spans="1:1" ht="14.25" customHeight="1">
      <c r="A149" s="1976" t="s">
        <v>1002</v>
      </c>
    </row>
    <row r="150" spans="1:1" ht="21.75" customHeight="1">
      <c r="A150" s="1272" t="s">
        <v>1006</v>
      </c>
    </row>
    <row r="151" spans="1:1">
      <c r="A151" s="1272" t="s">
        <v>669</v>
      </c>
    </row>
    <row r="152" spans="1:1">
      <c r="A152" s="1272" t="s">
        <v>670</v>
      </c>
    </row>
    <row r="153" spans="1:1">
      <c r="A153" s="1272" t="s">
        <v>671</v>
      </c>
    </row>
    <row r="154" spans="1:1">
      <c r="A154" s="1272" t="s">
        <v>672</v>
      </c>
    </row>
    <row r="155" spans="1:1">
      <c r="A155" s="1272" t="s">
        <v>673</v>
      </c>
    </row>
    <row r="156" spans="1:1">
      <c r="A156" s="1272" t="s">
        <v>674</v>
      </c>
    </row>
    <row r="157" spans="1:1">
      <c r="A157" s="1272" t="s">
        <v>675</v>
      </c>
    </row>
    <row r="158" spans="1:1">
      <c r="A158" s="1272" t="s">
        <v>676</v>
      </c>
    </row>
    <row r="159" spans="1:1">
      <c r="A159" s="1272" t="s">
        <v>677</v>
      </c>
    </row>
    <row r="160" spans="1:1">
      <c r="A160" s="1272" t="s">
        <v>678</v>
      </c>
    </row>
    <row r="161" spans="1:1">
      <c r="A161" s="1272" t="s">
        <v>1012</v>
      </c>
    </row>
    <row r="162" spans="1:1">
      <c r="A162" s="1272" t="s">
        <v>1005</v>
      </c>
    </row>
    <row r="163" spans="1:1">
      <c r="A163" s="1272" t="s">
        <v>1004</v>
      </c>
    </row>
    <row r="164" spans="1:1">
      <c r="A164" s="1272" t="s">
        <v>1011</v>
      </c>
    </row>
    <row r="165" spans="1:1">
      <c r="A165" s="1272" t="s">
        <v>1003</v>
      </c>
    </row>
    <row r="166" spans="1:1">
      <c r="A166" s="1272" t="s">
        <v>1007</v>
      </c>
    </row>
    <row r="167" spans="1:1">
      <c r="A167" s="1272" t="s">
        <v>1008</v>
      </c>
    </row>
    <row r="168" spans="1:1">
      <c r="A168" s="1272" t="s">
        <v>1009</v>
      </c>
    </row>
    <row r="169" spans="1:1">
      <c r="A169" s="1272" t="s">
        <v>1010</v>
      </c>
    </row>
    <row r="170" spans="1:1">
      <c r="A170" s="1272" t="s">
        <v>679</v>
      </c>
    </row>
    <row r="171" spans="1:1">
      <c r="A171" s="1272" t="s">
        <v>680</v>
      </c>
    </row>
    <row r="172" spans="1:1">
      <c r="A172" s="1272" t="s">
        <v>681</v>
      </c>
    </row>
    <row r="173" spans="1:1">
      <c r="A173" s="1272" t="s">
        <v>682</v>
      </c>
    </row>
    <row r="174" spans="1:1">
      <c r="A174" s="1272" t="s">
        <v>683</v>
      </c>
    </row>
    <row r="175" spans="1:1" ht="5.25" customHeight="1">
      <c r="A175" s="1273"/>
    </row>
    <row r="176" spans="1:1">
      <c r="A176" s="589" t="s">
        <v>684</v>
      </c>
    </row>
    <row r="177" spans="1:1" ht="5.25" customHeight="1">
      <c r="A177" s="589"/>
    </row>
    <row r="178" spans="1:1">
      <c r="A178" s="1272" t="s">
        <v>685</v>
      </c>
    </row>
    <row r="179" spans="1:1">
      <c r="A179" s="1272" t="s">
        <v>686</v>
      </c>
    </row>
    <row r="180" spans="1:1">
      <c r="A180" s="1272" t="s">
        <v>687</v>
      </c>
    </row>
    <row r="181" spans="1:1">
      <c r="A181" s="1272" t="s">
        <v>688</v>
      </c>
    </row>
    <row r="182" spans="1:1" ht="7.5" customHeight="1"/>
    <row r="183" spans="1:1">
      <c r="A183" s="589" t="s">
        <v>700</v>
      </c>
    </row>
    <row r="184" spans="1:1" ht="10.5" customHeight="1"/>
    <row r="185" spans="1:1" ht="12" customHeight="1">
      <c r="A185" s="1272" t="s">
        <v>702</v>
      </c>
    </row>
    <row r="186" spans="1:1" ht="12" customHeight="1">
      <c r="A186" s="1272" t="s">
        <v>706</v>
      </c>
    </row>
    <row r="187" spans="1:1">
      <c r="A187" s="1272" t="s">
        <v>701</v>
      </c>
    </row>
    <row r="188" spans="1:1">
      <c r="A188" s="1272" t="s">
        <v>707</v>
      </c>
    </row>
    <row r="189" spans="1:1" ht="9" customHeight="1"/>
    <row r="190" spans="1:1">
      <c r="A190" s="589" t="s">
        <v>698</v>
      </c>
    </row>
    <row r="191" spans="1:1" ht="0.75" customHeight="1"/>
    <row r="192" spans="1:1" s="591" customFormat="1">
      <c r="A192" s="1272" t="s">
        <v>703</v>
      </c>
    </row>
    <row r="193" spans="1:1">
      <c r="A193" s="1272" t="s">
        <v>704</v>
      </c>
    </row>
    <row r="194" spans="1:1" ht="15" customHeight="1"/>
    <row r="195" spans="1:1">
      <c r="A195" s="589" t="s">
        <v>699</v>
      </c>
    </row>
    <row r="196" spans="1:1" ht="0.75" customHeight="1"/>
    <row r="197" spans="1:1" s="591" customFormat="1">
      <c r="A197" s="1272" t="s">
        <v>705</v>
      </c>
    </row>
    <row r="202" spans="1:1">
      <c r="A202" s="1269"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Y59"/>
  <sheetViews>
    <sheetView showGridLines="0" view="pageBreakPreview" topLeftCell="B1" zoomScale="55" zoomScaleNormal="100" zoomScaleSheetLayoutView="55" zoomScalePageLayoutView="62" workbookViewId="0">
      <selection activeCell="R2" sqref="R1:W1048576"/>
    </sheetView>
  </sheetViews>
  <sheetFormatPr baseColWidth="10" defaultColWidth="11.42578125" defaultRowHeight="15"/>
  <cols>
    <col min="1" max="1" width="0" style="610" hidden="1" customWidth="1"/>
    <col min="2" max="2" width="22" style="67" customWidth="1"/>
    <col min="3" max="4" width="17.42578125" style="1545" customWidth="1"/>
    <col min="5" max="6" width="18.7109375" style="1545" customWidth="1"/>
    <col min="7" max="8" width="18" style="1545" customWidth="1"/>
    <col min="9" max="9" width="21.42578125" style="1545" customWidth="1"/>
    <col min="10" max="11" width="17.140625" style="1545"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14.5703125" style="67" customWidth="1"/>
    <col min="19" max="19" width="24.7109375" style="67" customWidth="1"/>
    <col min="20" max="16384" width="11.42578125" style="67"/>
  </cols>
  <sheetData>
    <row r="1" spans="1:19" ht="87" customHeight="1">
      <c r="B1" s="2347"/>
      <c r="C1" s="2347"/>
      <c r="D1" s="2347"/>
      <c r="E1" s="2347"/>
      <c r="F1" s="2347"/>
      <c r="G1" s="2347"/>
      <c r="H1" s="2347"/>
      <c r="I1" s="2347"/>
      <c r="J1" s="2347"/>
      <c r="K1" s="2347"/>
      <c r="L1" s="2347"/>
      <c r="M1" s="2347"/>
      <c r="N1" s="2347"/>
      <c r="O1" s="2347"/>
      <c r="P1" s="2347"/>
      <c r="Q1" s="2347"/>
    </row>
    <row r="2" spans="1:19" ht="26.25" customHeight="1">
      <c r="B2" s="416"/>
      <c r="C2" s="1546"/>
      <c r="D2" s="1546"/>
      <c r="E2" s="1546"/>
      <c r="F2" s="1546"/>
      <c r="G2" s="1546"/>
      <c r="H2" s="1546"/>
      <c r="I2" s="1546" t="s">
        <v>481</v>
      </c>
      <c r="J2" s="1546"/>
      <c r="K2" s="1546"/>
      <c r="L2" s="416"/>
      <c r="M2" s="416"/>
      <c r="N2" s="416"/>
      <c r="O2" s="416"/>
      <c r="P2" s="416"/>
      <c r="Q2" s="416"/>
    </row>
    <row r="3" spans="1:19" s="539" customFormat="1" ht="37.5" customHeight="1">
      <c r="B3" s="2355" t="s">
        <v>181</v>
      </c>
      <c r="C3" s="2350" t="s">
        <v>479</v>
      </c>
      <c r="D3" s="2351"/>
      <c r="E3" s="2350" t="s">
        <v>480</v>
      </c>
      <c r="F3" s="2352"/>
      <c r="G3" s="2353" t="s">
        <v>482</v>
      </c>
      <c r="H3" s="2353"/>
      <c r="I3" s="2353"/>
      <c r="J3" s="2353"/>
      <c r="K3" s="2354"/>
      <c r="L3" s="534"/>
      <c r="M3" s="534"/>
      <c r="N3" s="534"/>
      <c r="O3" s="534"/>
      <c r="P3" s="534"/>
      <c r="Q3" s="534"/>
    </row>
    <row r="4" spans="1:19" ht="37.5" customHeight="1">
      <c r="B4" s="2356"/>
      <c r="C4" s="1810" t="s">
        <v>90</v>
      </c>
      <c r="D4" s="1811" t="s">
        <v>47</v>
      </c>
      <c r="E4" s="1810" t="s">
        <v>90</v>
      </c>
      <c r="F4" s="1812" t="s">
        <v>47</v>
      </c>
      <c r="G4" s="227" t="s">
        <v>90</v>
      </c>
      <c r="H4" s="227" t="s">
        <v>47</v>
      </c>
      <c r="I4" s="229" t="s">
        <v>2</v>
      </c>
      <c r="J4" s="227" t="s">
        <v>521</v>
      </c>
      <c r="K4" s="228" t="s">
        <v>478</v>
      </c>
      <c r="L4" s="523"/>
      <c r="M4" s="523"/>
      <c r="N4" s="523"/>
      <c r="O4" s="523"/>
      <c r="P4" s="523"/>
      <c r="R4" s="181"/>
      <c r="S4" s="18"/>
    </row>
    <row r="5" spans="1:19" ht="23.25" customHeight="1">
      <c r="A5" s="610">
        <v>2007</v>
      </c>
      <c r="B5" s="1813" t="s">
        <v>7</v>
      </c>
      <c r="C5" s="1814">
        <v>479821</v>
      </c>
      <c r="D5" s="1815">
        <v>602115</v>
      </c>
      <c r="E5" s="1814">
        <v>792515</v>
      </c>
      <c r="F5" s="1815">
        <v>684666</v>
      </c>
      <c r="G5" s="1492">
        <f>+E5+C5</f>
        <v>1272336</v>
      </c>
      <c r="H5" s="1493">
        <v>1286781</v>
      </c>
      <c r="I5" s="535">
        <f t="shared" ref="I5:I18" si="0">G5+H5</f>
        <v>2559117</v>
      </c>
      <c r="J5" s="902">
        <f>G5/I5</f>
        <v>0.49717773747741895</v>
      </c>
      <c r="K5" s="536">
        <f>H5/I5</f>
        <v>0.502822262522581</v>
      </c>
      <c r="L5" s="523"/>
      <c r="M5" s="523"/>
      <c r="N5" s="523"/>
      <c r="O5" s="523"/>
      <c r="P5" s="523"/>
      <c r="R5" s="180"/>
      <c r="S5" s="18"/>
    </row>
    <row r="6" spans="1:19" ht="23.25" customHeight="1">
      <c r="A6" s="610">
        <v>2008</v>
      </c>
      <c r="B6" s="1785" t="s">
        <v>8</v>
      </c>
      <c r="C6" s="1816">
        <v>545438</v>
      </c>
      <c r="D6" s="443">
        <v>679205</v>
      </c>
      <c r="E6" s="1816">
        <v>890402</v>
      </c>
      <c r="F6" s="443">
        <v>801857</v>
      </c>
      <c r="G6" s="1492">
        <f t="shared" ref="G6" si="1">+E6+C6</f>
        <v>1435840</v>
      </c>
      <c r="H6" s="1492">
        <f t="shared" ref="H6" si="2">+F6+D6</f>
        <v>1481062</v>
      </c>
      <c r="I6" s="537">
        <f t="shared" si="0"/>
        <v>2916902</v>
      </c>
      <c r="J6" s="903">
        <f t="shared" ref="J6:J12" si="3">G6/I6</f>
        <v>0.49224828259571285</v>
      </c>
      <c r="K6" s="538">
        <f t="shared" ref="K6:K12" si="4">H6/I6</f>
        <v>0.50775171740428715</v>
      </c>
      <c r="L6" s="523"/>
      <c r="M6" s="1227"/>
      <c r="N6" s="1228"/>
      <c r="O6" s="1228"/>
      <c r="P6" s="1227"/>
      <c r="R6" s="180"/>
      <c r="S6" s="18"/>
    </row>
    <row r="7" spans="1:19" ht="23.25" customHeight="1">
      <c r="A7" s="610">
        <v>2009</v>
      </c>
      <c r="B7" s="1785" t="s">
        <v>9</v>
      </c>
      <c r="C7" s="1816">
        <v>615631</v>
      </c>
      <c r="D7" s="443">
        <v>788594</v>
      </c>
      <c r="E7" s="1816">
        <v>1078877</v>
      </c>
      <c r="F7" s="443">
        <v>1009422</v>
      </c>
      <c r="G7" s="1492">
        <f t="shared" ref="G7:G17" si="5">+E7+C7</f>
        <v>1694508</v>
      </c>
      <c r="H7" s="1492">
        <f t="shared" ref="H7:H17" si="6">+F7+D7</f>
        <v>1798016</v>
      </c>
      <c r="I7" s="537">
        <f t="shared" si="0"/>
        <v>3492524</v>
      </c>
      <c r="J7" s="903">
        <f t="shared" si="3"/>
        <v>0.48518149052089549</v>
      </c>
      <c r="K7" s="538">
        <f t="shared" si="4"/>
        <v>0.51481850947910446</v>
      </c>
      <c r="L7" s="523"/>
      <c r="M7" s="1227"/>
      <c r="N7" s="1228"/>
      <c r="O7" s="1228"/>
      <c r="P7" s="1227"/>
      <c r="R7" s="180"/>
      <c r="S7" s="18"/>
    </row>
    <row r="8" spans="1:19" ht="23.25" customHeight="1">
      <c r="A8" s="610">
        <v>2010</v>
      </c>
      <c r="B8" s="1785" t="s">
        <v>145</v>
      </c>
      <c r="C8" s="1816">
        <v>904636</v>
      </c>
      <c r="D8" s="443">
        <v>1109150</v>
      </c>
      <c r="E8" s="1816">
        <v>1210182</v>
      </c>
      <c r="F8" s="443">
        <v>1153901</v>
      </c>
      <c r="G8" s="1492">
        <f t="shared" si="5"/>
        <v>2114818</v>
      </c>
      <c r="H8" s="1492">
        <f t="shared" si="6"/>
        <v>2263051</v>
      </c>
      <c r="I8" s="537">
        <f t="shared" si="0"/>
        <v>4377869</v>
      </c>
      <c r="J8" s="903">
        <f t="shared" si="3"/>
        <v>0.48307018780141664</v>
      </c>
      <c r="K8" s="538">
        <f t="shared" si="4"/>
        <v>0.51692981219858336</v>
      </c>
      <c r="L8" s="523"/>
      <c r="M8" s="1227"/>
      <c r="N8" s="1228"/>
      <c r="O8" s="1228"/>
      <c r="P8" s="1227"/>
      <c r="R8" s="180"/>
      <c r="S8" s="18"/>
    </row>
    <row r="9" spans="1:19" ht="23.25" customHeight="1">
      <c r="A9" s="610">
        <v>2011</v>
      </c>
      <c r="B9" s="1785" t="s">
        <v>177</v>
      </c>
      <c r="C9" s="1816">
        <v>899174</v>
      </c>
      <c r="D9" s="443">
        <v>1104253</v>
      </c>
      <c r="E9" s="1816">
        <v>1279458</v>
      </c>
      <c r="F9" s="443">
        <v>1237965</v>
      </c>
      <c r="G9" s="1492">
        <f t="shared" si="5"/>
        <v>2178632</v>
      </c>
      <c r="H9" s="1492">
        <f t="shared" si="6"/>
        <v>2342218</v>
      </c>
      <c r="I9" s="537">
        <f t="shared" si="0"/>
        <v>4520850</v>
      </c>
      <c r="J9" s="903">
        <f t="shared" si="3"/>
        <v>0.48190760587057746</v>
      </c>
      <c r="K9" s="538">
        <f t="shared" si="4"/>
        <v>0.51809239412942254</v>
      </c>
      <c r="M9" s="1227"/>
      <c r="N9" s="1228"/>
      <c r="O9" s="1228"/>
      <c r="P9" s="1227"/>
      <c r="R9" s="180"/>
      <c r="S9" s="18"/>
    </row>
    <row r="10" spans="1:19" ht="23.25" customHeight="1">
      <c r="A10" s="610">
        <v>2012</v>
      </c>
      <c r="B10" s="1785" t="s">
        <v>384</v>
      </c>
      <c r="C10" s="1816">
        <v>1031326</v>
      </c>
      <c r="D10" s="443">
        <v>1272025</v>
      </c>
      <c r="E10" s="1816">
        <v>1360788</v>
      </c>
      <c r="F10" s="443">
        <v>1327623</v>
      </c>
      <c r="G10" s="1492">
        <f t="shared" si="5"/>
        <v>2392114</v>
      </c>
      <c r="H10" s="1492">
        <f t="shared" si="6"/>
        <v>2599648</v>
      </c>
      <c r="I10" s="537">
        <f t="shared" si="0"/>
        <v>4991762</v>
      </c>
      <c r="J10" s="903">
        <f t="shared" si="3"/>
        <v>0.47921235026830206</v>
      </c>
      <c r="K10" s="538">
        <f t="shared" si="4"/>
        <v>0.520787649731698</v>
      </c>
      <c r="M10" s="1227"/>
      <c r="N10" s="1228"/>
      <c r="O10" s="1228"/>
      <c r="P10" s="1227"/>
      <c r="R10" s="180"/>
      <c r="S10" s="18"/>
    </row>
    <row r="11" spans="1:19" ht="23.25" customHeight="1">
      <c r="A11" s="610">
        <v>2013</v>
      </c>
      <c r="B11" s="1785" t="s">
        <v>417</v>
      </c>
      <c r="C11" s="1816">
        <v>1243431</v>
      </c>
      <c r="D11" s="443">
        <v>1508322</v>
      </c>
      <c r="E11" s="1816">
        <v>1462398</v>
      </c>
      <c r="F11" s="443">
        <v>1438578</v>
      </c>
      <c r="G11" s="1492">
        <f t="shared" si="5"/>
        <v>2705829</v>
      </c>
      <c r="H11" s="1492">
        <f t="shared" si="6"/>
        <v>2946900</v>
      </c>
      <c r="I11" s="537">
        <f t="shared" si="0"/>
        <v>5652729</v>
      </c>
      <c r="J11" s="903">
        <f t="shared" si="3"/>
        <v>0.47867658258515489</v>
      </c>
      <c r="K11" s="538">
        <f t="shared" si="4"/>
        <v>0.52132341741484511</v>
      </c>
      <c r="M11" s="1227"/>
      <c r="N11" s="1228"/>
      <c r="O11" s="1228"/>
      <c r="P11" s="1227"/>
      <c r="R11" s="180"/>
      <c r="S11" s="18"/>
    </row>
    <row r="12" spans="1:19" ht="23.25" customHeight="1">
      <c r="A12" s="610">
        <v>2014</v>
      </c>
      <c r="B12" s="1785" t="s">
        <v>425</v>
      </c>
      <c r="C12" s="1816">
        <v>1400518</v>
      </c>
      <c r="D12" s="443">
        <v>1615128</v>
      </c>
      <c r="E12" s="1816">
        <v>1578325</v>
      </c>
      <c r="F12" s="443">
        <v>1563274</v>
      </c>
      <c r="G12" s="1492">
        <f t="shared" si="5"/>
        <v>2978843</v>
      </c>
      <c r="H12" s="1492">
        <f t="shared" si="6"/>
        <v>3178402</v>
      </c>
      <c r="I12" s="537">
        <f t="shared" si="0"/>
        <v>6157245</v>
      </c>
      <c r="J12" s="903">
        <f t="shared" si="3"/>
        <v>0.48379478159469047</v>
      </c>
      <c r="K12" s="538">
        <f t="shared" si="4"/>
        <v>0.51620521840530953</v>
      </c>
      <c r="M12" s="1227"/>
      <c r="N12" s="1228"/>
      <c r="O12" s="1228"/>
      <c r="P12" s="1227"/>
      <c r="R12" s="180"/>
      <c r="S12" s="18"/>
    </row>
    <row r="13" spans="1:19" ht="23.25" customHeight="1">
      <c r="A13" s="610">
        <v>2015</v>
      </c>
      <c r="B13" s="1785" t="s">
        <v>718</v>
      </c>
      <c r="C13" s="1809">
        <v>1572793</v>
      </c>
      <c r="D13" s="1077">
        <v>1744612</v>
      </c>
      <c r="E13" s="1809">
        <v>1674811</v>
      </c>
      <c r="F13" s="1077">
        <v>1665027</v>
      </c>
      <c r="G13" s="1492">
        <f t="shared" si="5"/>
        <v>3247604</v>
      </c>
      <c r="H13" s="1492">
        <f t="shared" si="6"/>
        <v>3409639</v>
      </c>
      <c r="I13" s="537">
        <f t="shared" si="0"/>
        <v>6657243</v>
      </c>
      <c r="J13" s="903">
        <f t="shared" ref="J13:J18" si="7">G13/I13</f>
        <v>0.48783017234011139</v>
      </c>
      <c r="K13" s="538">
        <f t="shared" ref="K13:K18" si="8">H13/I13</f>
        <v>0.51216982765988861</v>
      </c>
      <c r="L13" s="610"/>
      <c r="M13" s="1227"/>
      <c r="N13" s="1228"/>
      <c r="O13" s="1228"/>
      <c r="P13" s="1227"/>
      <c r="R13" s="180"/>
      <c r="S13" s="25"/>
    </row>
    <row r="14" spans="1:19" ht="23.25" customHeight="1">
      <c r="A14" s="610">
        <v>2016</v>
      </c>
      <c r="B14" s="1785" t="s">
        <v>746</v>
      </c>
      <c r="C14" s="1809">
        <v>1575598</v>
      </c>
      <c r="D14" s="1077">
        <v>1771470</v>
      </c>
      <c r="E14" s="1809">
        <v>1809250</v>
      </c>
      <c r="F14" s="1077">
        <v>1782038</v>
      </c>
      <c r="G14" s="1492">
        <f t="shared" si="5"/>
        <v>3384848</v>
      </c>
      <c r="H14" s="1492">
        <f t="shared" si="6"/>
        <v>3553508</v>
      </c>
      <c r="I14" s="537">
        <f t="shared" si="0"/>
        <v>6938356</v>
      </c>
      <c r="J14" s="903">
        <f t="shared" si="7"/>
        <v>0.48784582399634724</v>
      </c>
      <c r="K14" s="538">
        <f t="shared" si="8"/>
        <v>0.51215417600365276</v>
      </c>
      <c r="M14" s="1227"/>
      <c r="N14" s="1228"/>
      <c r="O14" s="1228"/>
      <c r="P14" s="1227"/>
      <c r="Q14" s="417"/>
      <c r="R14" s="53"/>
      <c r="S14" s="25"/>
    </row>
    <row r="15" spans="1:19" ht="23.25" customHeight="1">
      <c r="B15" s="1785" t="s">
        <v>798</v>
      </c>
      <c r="C15" s="1809">
        <v>1677875</v>
      </c>
      <c r="D15" s="1077">
        <v>1868813</v>
      </c>
      <c r="E15" s="1809">
        <v>1977166</v>
      </c>
      <c r="F15" s="1077">
        <v>1925426</v>
      </c>
      <c r="G15" s="1492">
        <f t="shared" si="5"/>
        <v>3655041</v>
      </c>
      <c r="H15" s="1492">
        <f t="shared" si="6"/>
        <v>3794239</v>
      </c>
      <c r="I15" s="537">
        <f t="shared" si="0"/>
        <v>7449280</v>
      </c>
      <c r="J15" s="903">
        <f t="shared" si="7"/>
        <v>0.49065694939645171</v>
      </c>
      <c r="K15" s="538">
        <f t="shared" si="8"/>
        <v>0.50934305060354823</v>
      </c>
      <c r="L15" s="417"/>
      <c r="M15" s="1227"/>
      <c r="N15" s="1228"/>
      <c r="O15" s="1228"/>
      <c r="P15" s="1227"/>
      <c r="Q15" s="25"/>
      <c r="R15" s="53"/>
      <c r="S15" s="25"/>
    </row>
    <row r="16" spans="1:19" ht="23.25" customHeight="1">
      <c r="B16" s="1785" t="s">
        <v>823</v>
      </c>
      <c r="C16" s="1809">
        <v>1712181</v>
      </c>
      <c r="D16" s="1077">
        <v>1907969</v>
      </c>
      <c r="E16" s="1809">
        <v>2096180</v>
      </c>
      <c r="F16" s="1077">
        <v>2057807</v>
      </c>
      <c r="G16" s="1492">
        <f t="shared" si="5"/>
        <v>3808361</v>
      </c>
      <c r="H16" s="1492">
        <f t="shared" si="6"/>
        <v>3965776</v>
      </c>
      <c r="I16" s="537">
        <f t="shared" si="0"/>
        <v>7774137</v>
      </c>
      <c r="J16" s="903">
        <f t="shared" si="7"/>
        <v>0.48987572511263949</v>
      </c>
      <c r="K16" s="538">
        <f t="shared" si="8"/>
        <v>0.51012427488736045</v>
      </c>
      <c r="L16" s="25"/>
      <c r="M16" s="1227"/>
      <c r="N16" s="1228"/>
      <c r="O16" s="1228"/>
      <c r="P16" s="1227"/>
      <c r="Q16" s="25"/>
      <c r="R16" s="53"/>
      <c r="S16" s="25"/>
    </row>
    <row r="17" spans="2:25" ht="23.25" customHeight="1">
      <c r="B17" s="1785" t="s">
        <v>985</v>
      </c>
      <c r="C17" s="1809">
        <v>1758351</v>
      </c>
      <c r="D17" s="1077">
        <v>1967911</v>
      </c>
      <c r="E17" s="1809">
        <v>2126390</v>
      </c>
      <c r="F17" s="1077">
        <v>2102271</v>
      </c>
      <c r="G17" s="1492">
        <f t="shared" si="5"/>
        <v>3884741</v>
      </c>
      <c r="H17" s="1492">
        <f t="shared" si="6"/>
        <v>4070182</v>
      </c>
      <c r="I17" s="537">
        <f t="shared" si="0"/>
        <v>7954923</v>
      </c>
      <c r="J17" s="903">
        <f t="shared" si="7"/>
        <v>0.48834426178606632</v>
      </c>
      <c r="K17" s="538">
        <f t="shared" si="8"/>
        <v>0.51165573821393373</v>
      </c>
      <c r="L17" s="25"/>
      <c r="M17" s="1227"/>
      <c r="N17" s="1229"/>
      <c r="O17" s="1229"/>
      <c r="P17" s="1227"/>
      <c r="Q17" s="25"/>
      <c r="R17" s="53"/>
      <c r="S17" s="25"/>
      <c r="Y17" s="67" t="s">
        <v>10</v>
      </c>
    </row>
    <row r="18" spans="2:25" ht="25.5" customHeight="1">
      <c r="B18" s="1786" t="s">
        <v>1075</v>
      </c>
      <c r="C18" s="1078">
        <f>+'Resumen EEp (2)'!D37</f>
        <v>2699661</v>
      </c>
      <c r="D18" s="1079">
        <f>+'Resumen EEp (2)'!E37</f>
        <v>2767221</v>
      </c>
      <c r="E18" s="1078">
        <f>+'Resumen EEp (2)'!D28+'Resumen EEp (2)'!D48</f>
        <v>2090653</v>
      </c>
      <c r="F18" s="1079">
        <f>+'Resumen EEp (2)'!E28+'Resumen EEp (2)'!D47</f>
        <v>2093074</v>
      </c>
      <c r="G18" s="1494">
        <f>+C18+E18</f>
        <v>4790314</v>
      </c>
      <c r="H18" s="1494">
        <f>+F18+D18</f>
        <v>4860295</v>
      </c>
      <c r="I18" s="1243">
        <f t="shared" si="0"/>
        <v>9650609</v>
      </c>
      <c r="J18" s="904">
        <f t="shared" si="7"/>
        <v>0.49637427026625985</v>
      </c>
      <c r="K18" s="905">
        <f t="shared" si="8"/>
        <v>0.50362572973374009</v>
      </c>
      <c r="L18" s="25"/>
      <c r="M18" s="25"/>
      <c r="N18" s="1230"/>
      <c r="O18" s="1230"/>
      <c r="P18" s="25"/>
      <c r="Q18" s="25"/>
      <c r="R18" s="53"/>
      <c r="S18" s="25"/>
    </row>
    <row r="19" spans="2:25" ht="25.5" customHeight="1">
      <c r="B19" s="2340" t="s">
        <v>778</v>
      </c>
      <c r="C19" s="2340"/>
      <c r="D19" s="2340"/>
      <c r="E19" s="2340"/>
      <c r="F19" s="2340"/>
      <c r="G19" s="2340"/>
      <c r="H19" s="2340"/>
      <c r="I19" s="2340"/>
      <c r="J19" s="2340"/>
      <c r="K19" s="2340"/>
      <c r="L19" s="25"/>
      <c r="M19" s="25"/>
      <c r="N19" s="25"/>
      <c r="O19" s="25"/>
      <c r="P19" s="25"/>
      <c r="Q19" s="25"/>
      <c r="R19" s="53"/>
      <c r="S19" s="25"/>
    </row>
    <row r="20" spans="2:25" ht="25.5" customHeight="1">
      <c r="B20" s="25"/>
      <c r="C20" s="616"/>
      <c r="D20" s="616"/>
      <c r="E20" s="616"/>
      <c r="F20" s="616"/>
      <c r="G20" s="616"/>
      <c r="H20" s="616"/>
      <c r="I20" s="616"/>
      <c r="J20" s="616"/>
      <c r="K20" s="616"/>
      <c r="L20" s="25"/>
      <c r="M20" s="25"/>
      <c r="N20" s="25"/>
      <c r="O20" s="25"/>
      <c r="P20" s="25"/>
      <c r="Q20" s="25"/>
      <c r="R20" s="53"/>
      <c r="S20" s="25"/>
    </row>
    <row r="21" spans="2:25" ht="25.5" customHeight="1">
      <c r="B21" s="25"/>
      <c r="C21" s="616"/>
      <c r="D21" s="616"/>
      <c r="E21" s="616"/>
      <c r="F21" s="616"/>
      <c r="G21" s="616"/>
      <c r="H21" s="616"/>
      <c r="I21" s="616"/>
      <c r="J21" s="616"/>
      <c r="K21" s="616"/>
      <c r="L21" s="25"/>
      <c r="M21" s="25"/>
      <c r="N21" s="25"/>
      <c r="O21" s="25"/>
      <c r="P21" s="25"/>
      <c r="Q21" s="25"/>
      <c r="R21" s="53"/>
      <c r="S21" s="25"/>
    </row>
    <row r="22" spans="2:25" ht="25.5" customHeight="1">
      <c r="B22" s="25"/>
      <c r="C22" s="616"/>
      <c r="D22" s="616"/>
      <c r="E22" s="616"/>
      <c r="F22" s="616"/>
      <c r="G22" s="616"/>
      <c r="H22" s="616"/>
      <c r="I22" s="616"/>
      <c r="J22" s="616"/>
      <c r="K22" s="616"/>
      <c r="L22" s="25"/>
      <c r="M22" s="25"/>
      <c r="N22" s="25"/>
      <c r="O22" s="25"/>
      <c r="P22" s="25"/>
      <c r="Q22" s="25"/>
      <c r="R22" s="53"/>
      <c r="S22" s="25"/>
    </row>
    <row r="23" spans="2:25" ht="25.5" customHeight="1">
      <c r="B23" s="25"/>
      <c r="C23" s="616"/>
      <c r="D23" s="616"/>
      <c r="E23" s="616"/>
      <c r="F23" s="616"/>
      <c r="G23" s="616"/>
      <c r="H23" s="616"/>
      <c r="I23" s="616"/>
      <c r="J23" s="616"/>
      <c r="K23" s="616"/>
      <c r="L23" s="25"/>
      <c r="M23" s="25"/>
      <c r="N23" s="25"/>
      <c r="O23" s="25"/>
      <c r="P23" s="25"/>
      <c r="Q23" s="25"/>
      <c r="R23" s="53"/>
      <c r="S23" s="25"/>
    </row>
    <row r="24" spans="2:25" ht="25.5" customHeight="1">
      <c r="B24" s="25"/>
      <c r="C24" s="616"/>
      <c r="D24" s="616"/>
      <c r="E24" s="616"/>
      <c r="F24" s="616"/>
      <c r="G24" s="616"/>
      <c r="H24" s="616"/>
      <c r="I24" s="616"/>
      <c r="J24" s="616"/>
      <c r="K24" s="616"/>
      <c r="L24" s="25"/>
      <c r="M24" s="25"/>
      <c r="N24" s="25"/>
      <c r="O24" s="25"/>
      <c r="P24" s="25"/>
      <c r="Q24" s="25"/>
      <c r="R24" s="25"/>
      <c r="S24" s="25"/>
    </row>
    <row r="25" spans="2:25" ht="25.5" customHeight="1">
      <c r="B25" s="25"/>
      <c r="C25" s="616"/>
      <c r="D25" s="616"/>
      <c r="E25" s="616"/>
      <c r="F25" s="616"/>
      <c r="G25" s="616"/>
      <c r="H25" s="616"/>
      <c r="I25" s="616"/>
      <c r="J25" s="616"/>
      <c r="K25" s="616"/>
      <c r="L25" s="25"/>
      <c r="M25" s="25"/>
      <c r="N25" s="25"/>
      <c r="O25" s="25"/>
      <c r="P25" s="25"/>
      <c r="Q25" s="25"/>
      <c r="R25" s="25"/>
      <c r="S25" s="25"/>
    </row>
    <row r="26" spans="2:25" ht="25.5" customHeight="1">
      <c r="B26" s="25"/>
      <c r="C26" s="616"/>
      <c r="D26" s="616"/>
      <c r="E26" s="616"/>
      <c r="F26" s="616"/>
      <c r="G26" s="616"/>
      <c r="H26" s="616"/>
      <c r="I26" s="616"/>
      <c r="J26" s="616"/>
      <c r="K26" s="616"/>
      <c r="L26" s="25"/>
      <c r="M26" s="25"/>
      <c r="N26" s="25"/>
      <c r="O26" s="25"/>
      <c r="P26" s="25"/>
      <c r="Q26" s="25"/>
      <c r="R26" s="25"/>
      <c r="S26" s="25"/>
    </row>
    <row r="27" spans="2:25" ht="25.5" customHeight="1">
      <c r="B27" s="25"/>
      <c r="C27" s="616"/>
      <c r="D27" s="616"/>
      <c r="E27" s="616"/>
      <c r="F27" s="616"/>
      <c r="G27" s="616"/>
      <c r="H27" s="616"/>
      <c r="I27" s="616"/>
      <c r="J27" s="616"/>
      <c r="K27" s="616"/>
      <c r="L27" s="25"/>
      <c r="M27" s="25"/>
      <c r="N27" s="25"/>
      <c r="O27" s="25"/>
      <c r="P27" s="25"/>
      <c r="Q27" s="25"/>
      <c r="R27" s="25"/>
      <c r="S27" s="25"/>
    </row>
    <row r="28" spans="2:25" ht="25.5" customHeight="1">
      <c r="B28" s="25"/>
      <c r="C28" s="616"/>
      <c r="D28" s="616"/>
      <c r="E28" s="616"/>
      <c r="F28" s="616"/>
      <c r="G28" s="616"/>
      <c r="H28" s="616"/>
      <c r="I28" s="616"/>
      <c r="J28" s="616"/>
      <c r="K28" s="616"/>
      <c r="L28" s="25"/>
      <c r="M28" s="25"/>
      <c r="N28" s="25"/>
      <c r="O28" s="25"/>
      <c r="P28" s="25"/>
      <c r="Q28" s="25"/>
      <c r="R28" s="25"/>
      <c r="S28" s="25"/>
    </row>
    <row r="29" spans="2:25" ht="25.5" customHeight="1">
      <c r="B29" s="25"/>
      <c r="C29" s="616"/>
      <c r="D29" s="616"/>
      <c r="E29" s="616"/>
      <c r="F29" s="616"/>
      <c r="G29" s="616"/>
      <c r="H29" s="616"/>
      <c r="I29" s="616"/>
      <c r="J29" s="616"/>
      <c r="K29" s="616"/>
      <c r="L29" s="25"/>
      <c r="M29" s="25"/>
      <c r="N29" s="25"/>
      <c r="O29" s="25"/>
      <c r="P29" s="25"/>
      <c r="Q29" s="25"/>
      <c r="R29" s="25"/>
      <c r="S29" s="25"/>
    </row>
    <row r="30" spans="2:25" ht="25.5" customHeight="1">
      <c r="B30" s="25"/>
      <c r="C30" s="616"/>
      <c r="D30" s="616"/>
      <c r="E30" s="616"/>
      <c r="F30" s="616"/>
      <c r="G30" s="616"/>
      <c r="H30" s="616"/>
      <c r="I30" s="616"/>
      <c r="J30" s="616"/>
      <c r="K30" s="616"/>
      <c r="L30" s="25"/>
      <c r="M30" s="25"/>
      <c r="N30" s="25"/>
      <c r="O30" s="25"/>
      <c r="P30" s="25"/>
      <c r="Q30" s="25"/>
      <c r="R30" s="25"/>
      <c r="S30" s="25"/>
    </row>
    <row r="31" spans="2:25" ht="25.5" customHeight="1">
      <c r="B31" s="25"/>
      <c r="C31" s="616"/>
      <c r="D31" s="616"/>
      <c r="E31" s="616"/>
      <c r="F31" s="616"/>
      <c r="G31" s="616"/>
      <c r="H31" s="616"/>
      <c r="I31" s="616"/>
      <c r="J31" s="616"/>
      <c r="K31" s="616"/>
      <c r="L31" s="25"/>
      <c r="M31" s="25"/>
      <c r="N31" s="25"/>
      <c r="O31" s="25"/>
      <c r="P31" s="25"/>
      <c r="Q31" s="25"/>
      <c r="R31" s="25"/>
      <c r="S31" s="25"/>
    </row>
    <row r="32" spans="2:25" ht="25.5" customHeight="1">
      <c r="B32" s="25"/>
      <c r="C32" s="616"/>
      <c r="D32" s="616"/>
      <c r="E32" s="616"/>
      <c r="F32" s="616"/>
      <c r="G32" s="616"/>
      <c r="H32" s="616"/>
      <c r="I32" s="616"/>
      <c r="J32" s="616"/>
      <c r="K32" s="616"/>
      <c r="L32" s="25"/>
      <c r="M32" s="25"/>
      <c r="N32" s="25"/>
      <c r="O32" s="25"/>
      <c r="P32" s="25"/>
      <c r="Q32" s="25"/>
      <c r="R32" s="25"/>
      <c r="S32" s="25"/>
    </row>
    <row r="33" spans="2:22" ht="25.5" customHeight="1">
      <c r="B33" s="25"/>
      <c r="C33" s="616"/>
      <c r="D33" s="616"/>
      <c r="E33" s="616"/>
      <c r="F33" s="616"/>
      <c r="G33" s="616"/>
      <c r="H33" s="616"/>
      <c r="I33" s="616"/>
      <c r="J33" s="616"/>
      <c r="K33" s="616"/>
      <c r="L33" s="25"/>
      <c r="M33" s="25"/>
      <c r="N33" s="25"/>
      <c r="O33" s="25"/>
      <c r="P33" s="25"/>
      <c r="Q33" s="25"/>
      <c r="R33" s="25"/>
      <c r="S33" s="25"/>
    </row>
    <row r="34" spans="2:22" ht="25.5" customHeight="1">
      <c r="B34" s="25"/>
      <c r="C34" s="616"/>
      <c r="D34" s="616"/>
      <c r="E34" s="616"/>
      <c r="F34" s="616"/>
      <c r="G34" s="616"/>
      <c r="H34" s="616"/>
      <c r="I34" s="616"/>
      <c r="J34" s="616"/>
      <c r="K34" s="616"/>
      <c r="L34" s="25"/>
      <c r="M34" s="25"/>
      <c r="N34" s="25"/>
      <c r="O34" s="25"/>
      <c r="P34" s="25"/>
      <c r="Q34" s="25"/>
      <c r="R34" s="25"/>
      <c r="S34" s="81"/>
    </row>
    <row r="35" spans="2:22" ht="25.5" customHeight="1">
      <c r="B35" s="25"/>
      <c r="C35" s="616"/>
      <c r="D35" s="616"/>
      <c r="E35" s="616"/>
      <c r="F35" s="616"/>
      <c r="G35" s="616"/>
      <c r="H35" s="616"/>
      <c r="I35" s="616"/>
      <c r="J35" s="616"/>
      <c r="K35" s="616"/>
      <c r="L35" s="25"/>
      <c r="M35" s="25"/>
      <c r="N35" s="25"/>
      <c r="O35" s="25"/>
      <c r="P35" s="25"/>
      <c r="Q35" s="25"/>
      <c r="R35" s="25"/>
      <c r="S35" s="81"/>
    </row>
    <row r="36" spans="2:22" ht="25.5" customHeight="1">
      <c r="B36" s="25"/>
      <c r="C36" s="616"/>
      <c r="D36" s="616"/>
      <c r="E36" s="616"/>
      <c r="F36" s="616"/>
      <c r="G36" s="616"/>
      <c r="H36" s="616"/>
      <c r="I36" s="616"/>
      <c r="J36" s="616"/>
      <c r="K36" s="616"/>
      <c r="L36" s="25"/>
      <c r="M36" s="25"/>
      <c r="N36" s="25"/>
      <c r="O36" s="25"/>
      <c r="P36" s="25"/>
      <c r="Q36" s="25"/>
      <c r="R36" s="25"/>
      <c r="S36" s="81"/>
    </row>
    <row r="37" spans="2:22">
      <c r="B37" s="25"/>
      <c r="C37" s="616"/>
      <c r="D37" s="616"/>
      <c r="E37" s="616"/>
      <c r="F37" s="616"/>
      <c r="G37" s="616"/>
      <c r="H37" s="616"/>
      <c r="I37" s="616"/>
      <c r="J37" s="616"/>
      <c r="K37" s="616"/>
      <c r="L37" s="25"/>
      <c r="S37" s="81"/>
      <c r="T37" s="82"/>
    </row>
    <row r="38" spans="2:22">
      <c r="B38" s="25"/>
      <c r="C38" s="616"/>
      <c r="D38" s="616"/>
      <c r="E38" s="616"/>
      <c r="F38" s="616"/>
      <c r="G38" s="616"/>
      <c r="H38" s="616"/>
      <c r="I38" s="616"/>
      <c r="J38" s="616"/>
      <c r="K38" s="616"/>
      <c r="S38" s="81"/>
      <c r="T38" s="82"/>
    </row>
    <row r="39" spans="2:22" ht="23.25">
      <c r="B39" s="25"/>
      <c r="C39" s="616"/>
      <c r="D39" s="616"/>
      <c r="E39" s="616"/>
      <c r="F39" s="616"/>
      <c r="G39" s="616"/>
      <c r="H39" s="616"/>
      <c r="I39" s="616"/>
      <c r="J39" s="616"/>
      <c r="K39" s="616"/>
      <c r="S39" s="415"/>
      <c r="T39" s="82"/>
    </row>
    <row r="40" spans="2:22">
      <c r="B40" s="25"/>
      <c r="C40" s="616"/>
      <c r="D40" s="616"/>
      <c r="E40" s="616"/>
      <c r="F40" s="616"/>
      <c r="G40" s="616"/>
      <c r="H40" s="616"/>
      <c r="I40" s="616"/>
      <c r="J40" s="616"/>
      <c r="K40" s="616"/>
      <c r="S40" s="82"/>
      <c r="T40" s="82"/>
    </row>
    <row r="41" spans="2:22" ht="51" customHeight="1">
      <c r="B41" s="25"/>
      <c r="C41" s="616"/>
      <c r="D41" s="616"/>
      <c r="E41" s="616"/>
      <c r="F41" s="616"/>
      <c r="G41" s="616"/>
      <c r="H41" s="616"/>
      <c r="I41" s="616"/>
      <c r="J41" s="616"/>
      <c r="K41" s="616"/>
      <c r="S41" s="82"/>
      <c r="T41" s="82"/>
    </row>
    <row r="42" spans="2:22" ht="78" customHeight="1">
      <c r="M42" s="415"/>
      <c r="N42" s="415"/>
      <c r="O42" s="415"/>
      <c r="P42" s="415"/>
      <c r="Q42" s="415"/>
      <c r="R42" s="415"/>
      <c r="S42" s="82"/>
      <c r="T42" s="82"/>
    </row>
    <row r="43" spans="2:22" ht="23.25">
      <c r="L43" s="415"/>
      <c r="S43" s="82"/>
    </row>
    <row r="44" spans="2:22">
      <c r="S44" s="82"/>
    </row>
    <row r="45" spans="2:22">
      <c r="S45" s="82"/>
    </row>
    <row r="46" spans="2:22">
      <c r="S46" s="82"/>
    </row>
    <row r="47" spans="2:22" ht="23.25">
      <c r="B47" s="415"/>
      <c r="C47" s="1110"/>
      <c r="D47" s="1110"/>
      <c r="E47" s="1110"/>
      <c r="F47" s="1110"/>
      <c r="G47" s="1110"/>
      <c r="H47" s="1110"/>
      <c r="I47" s="1110"/>
      <c r="J47" s="1110"/>
      <c r="K47" s="1110"/>
      <c r="S47" s="82"/>
    </row>
    <row r="48" spans="2:22">
      <c r="S48" s="82"/>
      <c r="T48" s="82"/>
      <c r="U48" s="82"/>
      <c r="V48" s="82"/>
    </row>
    <row r="49" spans="7:22">
      <c r="S49" s="82"/>
      <c r="T49" s="82"/>
      <c r="U49" s="82"/>
      <c r="V49" s="82"/>
    </row>
    <row r="50" spans="7:22">
      <c r="S50" s="82"/>
      <c r="T50" s="82"/>
      <c r="U50" s="82"/>
      <c r="V50" s="82"/>
    </row>
    <row r="51" spans="7:22">
      <c r="S51" s="82"/>
      <c r="T51" s="82"/>
      <c r="U51" s="82"/>
      <c r="V51" s="82"/>
    </row>
    <row r="52" spans="7:22">
      <c r="T52" s="82"/>
      <c r="U52" s="82"/>
      <c r="V52" s="82"/>
    </row>
    <row r="53" spans="7:22">
      <c r="T53" s="82"/>
      <c r="U53" s="82"/>
      <c r="V53" s="82"/>
    </row>
    <row r="54" spans="7:22">
      <c r="M54" s="82"/>
      <c r="N54" s="82"/>
      <c r="O54" s="82"/>
      <c r="P54" s="82"/>
      <c r="Q54" s="82"/>
      <c r="R54" s="82"/>
      <c r="T54" s="82"/>
      <c r="U54" s="82"/>
      <c r="V54" s="82"/>
    </row>
    <row r="55" spans="7:22">
      <c r="L55" s="82"/>
    </row>
    <row r="59" spans="7:22">
      <c r="G59" s="617"/>
      <c r="H59" s="617"/>
      <c r="I59" s="617"/>
      <c r="J59" s="617"/>
      <c r="K59" s="617"/>
    </row>
  </sheetData>
  <mergeCells count="6">
    <mergeCell ref="B1:Q1"/>
    <mergeCell ref="B19:K19"/>
    <mergeCell ref="C3:D3"/>
    <mergeCell ref="E3:F3"/>
    <mergeCell ref="G3:K3"/>
    <mergeCell ref="B3:B4"/>
  </mergeCells>
  <conditionalFormatting sqref="G18:K18">
    <cfRule type="cellIs" dxfId="59" priority="3" operator="equal">
      <formula>0</formula>
    </cfRule>
  </conditionalFormatting>
  <conditionalFormatting sqref="C18:I18">
    <cfRule type="cellIs" dxfId="58" priority="2" operator="equal">
      <formula>0</formula>
    </cfRule>
  </conditionalFormatting>
  <conditionalFormatting sqref="C17:F17">
    <cfRule type="cellIs" dxfId="5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357"/>
      <c r="B1" s="2357"/>
      <c r="C1" s="2357"/>
      <c r="D1" s="2357"/>
      <c r="E1" s="2357"/>
      <c r="F1" s="2357"/>
      <c r="G1" s="2357"/>
      <c r="H1" s="2357"/>
      <c r="I1" s="2357"/>
      <c r="J1" s="2357"/>
      <c r="K1" s="2357"/>
      <c r="L1" s="2357"/>
      <c r="M1" s="2357"/>
      <c r="N1" s="2357"/>
      <c r="O1" s="2357"/>
      <c r="P1" s="2357"/>
    </row>
    <row r="2" spans="1:16" ht="14.25" customHeight="1">
      <c r="A2" s="2358" t="s">
        <v>10</v>
      </c>
      <c r="B2" s="2358"/>
      <c r="C2" s="2358"/>
      <c r="D2" s="2358"/>
      <c r="E2" s="2358"/>
      <c r="F2" s="2358"/>
      <c r="G2" s="2358"/>
      <c r="H2" s="2358"/>
      <c r="I2" s="2358"/>
      <c r="J2" s="2358"/>
      <c r="K2" s="2358"/>
      <c r="L2" s="2358"/>
      <c r="M2" s="2358"/>
      <c r="N2" s="2358"/>
      <c r="O2" s="2358"/>
      <c r="P2" s="2358"/>
    </row>
    <row r="3" spans="1:16" ht="36.75" customHeight="1">
      <c r="A3" s="2359" t="s">
        <v>3</v>
      </c>
      <c r="B3" s="2359"/>
      <c r="C3" s="2359"/>
      <c r="D3" s="2359"/>
      <c r="E3" s="70"/>
      <c r="F3" s="574"/>
      <c r="G3" s="57"/>
      <c r="H3" s="574"/>
      <c r="I3" s="57"/>
      <c r="J3" s="574"/>
      <c r="K3" s="57"/>
      <c r="L3" s="57"/>
      <c r="M3" s="57"/>
      <c r="N3" s="57"/>
      <c r="O3" s="57"/>
    </row>
    <row r="4" spans="1:16" ht="34.5" customHeight="1">
      <c r="A4" s="1286" t="s">
        <v>4</v>
      </c>
      <c r="B4" s="682" t="s">
        <v>12</v>
      </c>
      <c r="C4" s="682" t="s">
        <v>11</v>
      </c>
      <c r="D4" s="683" t="s">
        <v>824</v>
      </c>
      <c r="F4" s="574"/>
      <c r="G4" s="57"/>
      <c r="H4" s="574"/>
      <c r="I4" s="57"/>
      <c r="J4" s="574"/>
      <c r="K4" s="87"/>
      <c r="L4" s="57"/>
      <c r="M4" s="57"/>
      <c r="N4" s="57"/>
      <c r="O4" s="57"/>
    </row>
    <row r="5" spans="1:16" ht="18.75">
      <c r="A5" s="1280">
        <v>2005</v>
      </c>
      <c r="B5" s="2058">
        <v>9020226.0000000037</v>
      </c>
      <c r="C5" s="2059">
        <f>+III.1.3.Afil.SFSPob.Nac.!B4</f>
        <v>253374</v>
      </c>
      <c r="D5" s="1283">
        <f t="shared" ref="D5:D19" si="0">+C5/B5</f>
        <v>2.8089540106866491E-2</v>
      </c>
      <c r="F5" s="574"/>
      <c r="G5" s="57"/>
      <c r="H5" s="574"/>
      <c r="I5" s="57"/>
      <c r="J5" s="574"/>
      <c r="K5" s="87"/>
      <c r="L5" s="57"/>
      <c r="M5" s="57"/>
      <c r="N5" s="57"/>
      <c r="O5" s="57"/>
    </row>
    <row r="6" spans="1:16" ht="18.75">
      <c r="A6" s="1275">
        <v>2006</v>
      </c>
      <c r="B6" s="2060">
        <v>9123786.5</v>
      </c>
      <c r="C6" s="1281">
        <f>+III.1.3.Afil.SFSPob.Nac.!B5</f>
        <v>514040</v>
      </c>
      <c r="D6" s="1284">
        <f t="shared" si="0"/>
        <v>5.6340643218689958E-2</v>
      </c>
      <c r="F6" s="574"/>
      <c r="G6" s="57"/>
      <c r="H6" s="574"/>
      <c r="I6" s="57"/>
      <c r="J6" s="574"/>
      <c r="K6" s="87"/>
      <c r="L6" s="57"/>
      <c r="M6" s="57"/>
      <c r="N6" s="57"/>
      <c r="O6" s="57"/>
    </row>
    <row r="7" spans="1:16" ht="18.75">
      <c r="A7" s="1275">
        <v>2007</v>
      </c>
      <c r="B7" s="2060">
        <v>9226223</v>
      </c>
      <c r="C7" s="1281">
        <f>+III.1.3.Afil.SFSPob.Nac.!B6</f>
        <v>2559117</v>
      </c>
      <c r="D7" s="1284">
        <f t="shared" si="0"/>
        <v>0.27737428414639448</v>
      </c>
      <c r="F7" s="574"/>
      <c r="G7" s="57"/>
      <c r="H7" s="574"/>
      <c r="I7" s="57"/>
      <c r="J7" s="574"/>
      <c r="K7" s="87"/>
      <c r="L7" s="57"/>
      <c r="M7" s="57"/>
      <c r="N7" s="57"/>
      <c r="O7" s="57"/>
    </row>
    <row r="8" spans="1:16" ht="18.75">
      <c r="A8" s="1275">
        <v>2008</v>
      </c>
      <c r="B8" s="2060">
        <v>9327818</v>
      </c>
      <c r="C8" s="1281">
        <f>+III.1.3.Afil.SFSPob.Nac.!B7</f>
        <v>2917157</v>
      </c>
      <c r="D8" s="1284">
        <f t="shared" si="0"/>
        <v>0.31273734114452062</v>
      </c>
      <c r="F8" s="574"/>
      <c r="G8" s="57"/>
      <c r="H8" s="574"/>
      <c r="I8" s="57"/>
      <c r="J8" s="574"/>
      <c r="K8" s="87"/>
      <c r="L8" s="57"/>
      <c r="M8" s="57"/>
      <c r="N8" s="57"/>
      <c r="O8" s="57"/>
    </row>
    <row r="9" spans="1:16" ht="18.75">
      <c r="A9" s="1275">
        <v>2009</v>
      </c>
      <c r="B9" s="2060">
        <v>9428533.4999999963</v>
      </c>
      <c r="C9" s="1281">
        <f>+III.1.3.Afil.SFSPob.Nac.!B8</f>
        <v>3514506</v>
      </c>
      <c r="D9" s="1284">
        <f t="shared" si="0"/>
        <v>0.37275213584381933</v>
      </c>
      <c r="F9" s="574"/>
      <c r="G9" s="57"/>
      <c r="H9" s="574"/>
      <c r="I9" s="57"/>
      <c r="J9" s="574"/>
      <c r="K9" s="87"/>
      <c r="L9" s="57"/>
      <c r="M9" s="57"/>
      <c r="N9" s="57"/>
      <c r="O9" s="57"/>
    </row>
    <row r="10" spans="1:16" ht="18.75">
      <c r="A10" s="1275">
        <v>2010</v>
      </c>
      <c r="B10" s="2060">
        <v>9529297.5000000037</v>
      </c>
      <c r="C10" s="1281">
        <f>+III.1.3.Afil.SFSPob.Nac.!B9</f>
        <v>4404974</v>
      </c>
      <c r="D10" s="1284">
        <f t="shared" si="0"/>
        <v>0.46225590081535373</v>
      </c>
      <c r="F10" s="574"/>
      <c r="G10" s="57"/>
      <c r="H10" s="574"/>
      <c r="I10" s="57"/>
      <c r="J10" s="574"/>
      <c r="K10" s="87"/>
      <c r="L10" s="57"/>
      <c r="M10" s="57"/>
      <c r="N10" s="57"/>
      <c r="O10" s="57"/>
    </row>
    <row r="11" spans="1:16" ht="18.75">
      <c r="A11" s="1275">
        <v>2011</v>
      </c>
      <c r="B11" s="2060">
        <v>9630258.5</v>
      </c>
      <c r="C11" s="1281">
        <f>+III.1.3.Afil.SFSPob.Nac.!B10</f>
        <v>4550576</v>
      </c>
      <c r="D11" s="1284">
        <f t="shared" si="0"/>
        <v>0.47252895651762616</v>
      </c>
      <c r="F11" s="574"/>
      <c r="G11" s="57"/>
      <c r="H11" s="574"/>
      <c r="I11" s="57"/>
      <c r="J11" s="574"/>
      <c r="K11" s="87"/>
      <c r="L11" s="58"/>
      <c r="M11" s="58"/>
      <c r="N11" s="58"/>
      <c r="O11" s="58"/>
    </row>
    <row r="12" spans="1:16" ht="18.75">
      <c r="A12" s="1275">
        <v>2012</v>
      </c>
      <c r="B12" s="2060">
        <v>9730638.5</v>
      </c>
      <c r="C12" s="1281">
        <f>+III.1.3.Afil.SFSPob.Nac.!B11</f>
        <v>5022465</v>
      </c>
      <c r="D12" s="1284">
        <f t="shared" si="0"/>
        <v>0.51614958257877941</v>
      </c>
      <c r="F12" s="574"/>
      <c r="G12" s="57"/>
      <c r="H12" s="574"/>
      <c r="I12" s="57"/>
      <c r="J12" s="574"/>
      <c r="K12" s="87"/>
      <c r="L12" s="58"/>
      <c r="M12" s="58"/>
      <c r="N12" s="58"/>
      <c r="O12" s="58"/>
    </row>
    <row r="13" spans="1:16" ht="18.75">
      <c r="A13" s="1275">
        <v>2013</v>
      </c>
      <c r="B13" s="2060">
        <v>9830624</v>
      </c>
      <c r="C13" s="1281">
        <f>+III.1.3.Afil.SFSPob.Nac.!B12</f>
        <v>5638332</v>
      </c>
      <c r="D13" s="1284">
        <f t="shared" si="0"/>
        <v>0.57354772189435788</v>
      </c>
      <c r="F13" s="574"/>
      <c r="G13" s="57"/>
      <c r="H13" s="574"/>
      <c r="I13" s="57"/>
      <c r="J13" s="574"/>
      <c r="K13" s="87"/>
      <c r="L13" s="58"/>
      <c r="M13" s="58"/>
      <c r="N13" s="58"/>
      <c r="O13" s="58"/>
    </row>
    <row r="14" spans="1:16" ht="18.75">
      <c r="A14" s="1275">
        <v>2014</v>
      </c>
      <c r="B14" s="2060">
        <v>9930374</v>
      </c>
      <c r="C14" s="1281">
        <f>+III.1.3.Afil.SFSPob.Nac.!B13</f>
        <v>6187615</v>
      </c>
      <c r="D14" s="1284">
        <f t="shared" si="0"/>
        <v>0.62309989533123322</v>
      </c>
      <c r="F14" s="574"/>
      <c r="G14" s="57"/>
      <c r="H14" s="574"/>
      <c r="I14" s="57"/>
      <c r="J14" s="39"/>
      <c r="K14" s="87"/>
      <c r="L14" s="58"/>
      <c r="M14" s="58"/>
      <c r="N14" s="58"/>
      <c r="O14" s="58"/>
    </row>
    <row r="15" spans="1:16" ht="18.75">
      <c r="A15" s="1275">
        <v>2015</v>
      </c>
      <c r="B15" s="2060">
        <v>10028011.499999996</v>
      </c>
      <c r="C15" s="1281">
        <f>+III.1.3.Afil.SFSPob.Nac.!B14</f>
        <v>6687772</v>
      </c>
      <c r="D15" s="1284">
        <f t="shared" si="0"/>
        <v>0.66690908760924361</v>
      </c>
      <c r="F15" s="574"/>
      <c r="G15" s="57"/>
      <c r="H15" s="574"/>
      <c r="I15" s="57"/>
      <c r="J15" s="39"/>
      <c r="K15" s="87"/>
      <c r="L15" s="58"/>
      <c r="M15" s="58"/>
      <c r="N15" s="58"/>
      <c r="O15" s="58"/>
    </row>
    <row r="16" spans="1:16" ht="18.75">
      <c r="A16" s="1275">
        <v>2016</v>
      </c>
      <c r="B16" s="2060">
        <v>10123139</v>
      </c>
      <c r="C16" s="1281">
        <f>+III.1.3.Afil.SFSPob.Nac.!B15</f>
        <v>6981264</v>
      </c>
      <c r="D16" s="1284">
        <f t="shared" si="0"/>
        <v>0.68963431204491021</v>
      </c>
      <c r="F16" s="574"/>
      <c r="G16" s="57"/>
      <c r="H16" s="686"/>
      <c r="I16" s="58"/>
      <c r="J16" s="39"/>
      <c r="K16" s="58"/>
      <c r="L16" s="58"/>
      <c r="M16" s="58"/>
      <c r="N16" s="58"/>
      <c r="O16" s="58"/>
    </row>
    <row r="17" spans="1:46" ht="18.75">
      <c r="A17" s="1275">
        <v>2017</v>
      </c>
      <c r="B17" s="2060">
        <v>10217441</v>
      </c>
      <c r="C17" s="1281">
        <f>+III.1.3.Afil.SFSPob.Nac.!B16</f>
        <v>7523996</v>
      </c>
      <c r="D17" s="1287">
        <f t="shared" si="0"/>
        <v>0.73638751620880416</v>
      </c>
      <c r="F17" s="574"/>
      <c r="G17" s="57"/>
      <c r="H17" s="39"/>
      <c r="I17" s="58"/>
      <c r="J17" s="39"/>
      <c r="K17" s="58"/>
      <c r="L17" s="58"/>
      <c r="M17" s="58"/>
      <c r="N17" s="58"/>
      <c r="O17" s="58"/>
    </row>
    <row r="18" spans="1:46" ht="18.75">
      <c r="A18" s="1275">
        <v>2018</v>
      </c>
      <c r="B18" s="2060">
        <v>10310702.5</v>
      </c>
      <c r="C18" s="1281">
        <f>+III.1.3.Afil.SFSPob.Nac.!B17</f>
        <v>7868032</v>
      </c>
      <c r="D18" s="1287">
        <f t="shared" si="0"/>
        <v>0.76309368833015989</v>
      </c>
      <c r="F18" s="574"/>
      <c r="G18" s="57"/>
      <c r="H18" s="39"/>
      <c r="I18" s="58"/>
      <c r="J18" s="39"/>
      <c r="K18" s="58"/>
      <c r="L18" s="58"/>
      <c r="M18" s="58"/>
      <c r="N18" s="58"/>
      <c r="O18" s="58"/>
    </row>
    <row r="19" spans="1:46" ht="18.75">
      <c r="A19" s="1275">
        <v>2019</v>
      </c>
      <c r="B19" s="2060">
        <v>10402759</v>
      </c>
      <c r="C19" s="1281">
        <f>+III.1.3.Afil.SFSPob.Nac.!B18</f>
        <v>8123784</v>
      </c>
      <c r="D19" s="1287">
        <f t="shared" si="0"/>
        <v>0.78092590629082148</v>
      </c>
      <c r="F19" s="574"/>
      <c r="G19" s="57"/>
      <c r="H19" s="39"/>
      <c r="I19" s="58"/>
      <c r="J19" s="39"/>
      <c r="K19" s="58"/>
      <c r="L19" s="80"/>
    </row>
    <row r="20" spans="1:46" ht="18.75">
      <c r="A20" s="1275">
        <v>2020</v>
      </c>
      <c r="B20" s="2060">
        <v>10492689</v>
      </c>
      <c r="C20" s="1281">
        <f t="shared" ref="C20:C21" si="1">C19*1.064</f>
        <v>8643706.1760000009</v>
      </c>
      <c r="D20" s="1287">
        <f>+C20/B20</f>
        <v>0.82378370082254426</v>
      </c>
      <c r="F20" s="574"/>
      <c r="G20" s="57"/>
      <c r="H20" s="573"/>
      <c r="I20" s="58"/>
      <c r="J20" s="573"/>
      <c r="K20" s="58"/>
      <c r="L20" s="80"/>
    </row>
    <row r="21" spans="1:46" s="610" customFormat="1" ht="18.75">
      <c r="A21" s="1275">
        <v>2021</v>
      </c>
      <c r="B21" s="2060">
        <v>10580623</v>
      </c>
      <c r="C21" s="1281">
        <f t="shared" si="1"/>
        <v>9196903.3712640014</v>
      </c>
      <c r="D21" s="1287">
        <f>+C21/B21</f>
        <v>0.86922134653734484</v>
      </c>
      <c r="E21" s="39"/>
      <c r="F21" s="574"/>
      <c r="G21" s="57"/>
      <c r="H21" s="573"/>
      <c r="I21" s="58"/>
      <c r="J21" s="573"/>
      <c r="K21" s="58"/>
      <c r="L21" s="607"/>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10" customFormat="1" ht="18.75">
      <c r="A22" s="1275">
        <v>2022</v>
      </c>
      <c r="B22" s="2060">
        <v>10667525</v>
      </c>
      <c r="C22" s="1281">
        <f>C21*1.064</f>
        <v>9785505.1870248988</v>
      </c>
      <c r="D22" s="1287">
        <f>+C22/B22</f>
        <v>0.91731729590742916</v>
      </c>
      <c r="E22" s="39"/>
      <c r="F22" s="574"/>
      <c r="G22" s="57"/>
      <c r="H22" s="573"/>
      <c r="I22" s="58"/>
      <c r="J22" s="573"/>
      <c r="K22" s="58"/>
      <c r="L22" s="607"/>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10" customFormat="1" ht="18.75">
      <c r="A23" s="1276">
        <v>2023</v>
      </c>
      <c r="B23" s="1285">
        <v>10753004</v>
      </c>
      <c r="C23" s="1282">
        <f>C22*1.07</f>
        <v>10470490.550116641</v>
      </c>
      <c r="D23" s="1288">
        <f>+C23/B23</f>
        <v>0.97372702085079121</v>
      </c>
      <c r="E23" s="39"/>
      <c r="F23" s="574"/>
      <c r="G23" s="57"/>
      <c r="H23" s="573"/>
      <c r="I23" s="58"/>
      <c r="J23" s="573"/>
      <c r="K23" s="58"/>
      <c r="L23" s="607"/>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360" t="s">
        <v>728</v>
      </c>
      <c r="B24" s="2360"/>
      <c r="C24" s="2360"/>
      <c r="D24" s="2360"/>
      <c r="F24" s="572"/>
      <c r="G24" s="572"/>
      <c r="H24" s="572"/>
      <c r="I24" s="572"/>
      <c r="J24" s="572"/>
      <c r="K24" s="572"/>
    </row>
    <row r="25" spans="1:46" s="39" customFormat="1" ht="18.75">
      <c r="C25" s="573"/>
      <c r="F25" s="572"/>
      <c r="G25" s="572"/>
      <c r="H25" s="572"/>
      <c r="I25" s="572"/>
      <c r="J25" s="572"/>
      <c r="K25" s="572"/>
    </row>
    <row r="26" spans="1:46" s="39" customFormat="1">
      <c r="F26" s="572"/>
      <c r="G26" s="572"/>
      <c r="H26" s="572"/>
      <c r="I26" s="572"/>
      <c r="J26" s="572"/>
      <c r="K26" s="572"/>
    </row>
    <row r="27" spans="1:46" s="39" customFormat="1">
      <c r="F27" s="572"/>
      <c r="G27" s="572"/>
      <c r="H27" s="572"/>
      <c r="I27" s="572"/>
      <c r="J27" s="572"/>
      <c r="K27" s="572"/>
    </row>
    <row r="28" spans="1:46" s="39" customFormat="1">
      <c r="F28" s="572"/>
      <c r="G28" s="572"/>
      <c r="H28" s="572"/>
      <c r="I28" s="572"/>
      <c r="J28" s="572"/>
      <c r="K28" s="572"/>
    </row>
    <row r="29" spans="1:46" s="39" customFormat="1">
      <c r="F29" s="572"/>
      <c r="G29" s="572"/>
      <c r="H29" s="572"/>
      <c r="I29" s="572"/>
      <c r="J29" s="572"/>
      <c r="K29" s="572"/>
    </row>
    <row r="30" spans="1:46" s="39" customFormat="1">
      <c r="F30" s="572"/>
      <c r="G30" s="572"/>
      <c r="H30" s="572"/>
      <c r="I30" s="572"/>
      <c r="J30" s="572"/>
      <c r="K30" s="572"/>
    </row>
    <row r="31" spans="1:46" s="39" customFormat="1">
      <c r="F31" s="572"/>
      <c r="G31" s="572"/>
      <c r="H31" s="572"/>
      <c r="I31" s="572"/>
      <c r="J31" s="572"/>
      <c r="K31" s="572"/>
    </row>
    <row r="32" spans="1:46" s="39" customFormat="1">
      <c r="B32" s="572"/>
      <c r="C32" s="572"/>
      <c r="D32" s="572"/>
      <c r="E32" s="572"/>
      <c r="F32" s="572"/>
      <c r="G32" s="572"/>
      <c r="H32" s="572"/>
      <c r="I32" s="572"/>
      <c r="J32" s="572"/>
      <c r="K32" s="572"/>
    </row>
    <row r="33" spans="1:11" s="39" customFormat="1">
      <c r="B33" s="572"/>
      <c r="C33" s="572"/>
      <c r="D33" s="572"/>
      <c r="E33" s="572"/>
      <c r="F33" s="572"/>
      <c r="G33" s="572"/>
      <c r="H33" s="572"/>
      <c r="I33" s="572"/>
      <c r="J33" s="572"/>
      <c r="K33" s="572"/>
    </row>
    <row r="34" spans="1:11" s="39" customFormat="1">
      <c r="B34" s="572"/>
      <c r="C34" s="572"/>
      <c r="D34" s="572"/>
      <c r="E34" s="572"/>
      <c r="F34" s="572"/>
      <c r="G34" s="572"/>
      <c r="H34" s="572"/>
      <c r="I34" s="572"/>
      <c r="J34" s="572"/>
      <c r="K34" s="572"/>
    </row>
    <row r="35" spans="1:11" s="39" customFormat="1">
      <c r="B35" s="572"/>
      <c r="C35" s="572"/>
      <c r="D35" s="572"/>
      <c r="E35" s="572"/>
      <c r="F35" s="572"/>
      <c r="G35" s="572"/>
      <c r="H35" s="572"/>
      <c r="I35" s="572"/>
      <c r="J35" s="572"/>
      <c r="K35" s="572"/>
    </row>
    <row r="36" spans="1:11" s="39" customFormat="1">
      <c r="B36" s="572"/>
      <c r="C36" s="572"/>
      <c r="D36" s="572"/>
      <c r="E36" s="572"/>
      <c r="F36" s="572"/>
      <c r="G36" s="572"/>
      <c r="H36" s="572"/>
      <c r="I36" s="572"/>
      <c r="J36" s="572"/>
      <c r="K36" s="572"/>
    </row>
    <row r="37" spans="1:11" s="39" customFormat="1">
      <c r="B37" s="572"/>
      <c r="C37" s="572"/>
      <c r="D37" s="572"/>
      <c r="E37" s="572"/>
      <c r="F37" s="572"/>
      <c r="G37" s="572"/>
      <c r="H37" s="572"/>
      <c r="I37" s="572"/>
      <c r="J37" s="572"/>
      <c r="K37" s="572"/>
    </row>
    <row r="38" spans="1:11" s="39" customFormat="1">
      <c r="B38" s="572"/>
      <c r="C38" s="572"/>
      <c r="D38" s="572"/>
      <c r="E38" s="572"/>
      <c r="F38" s="572"/>
      <c r="G38" s="572"/>
      <c r="H38" s="572"/>
      <c r="I38" s="572"/>
      <c r="J38" s="572"/>
      <c r="K38" s="572"/>
    </row>
    <row r="39" spans="1:11" s="39" customFormat="1">
      <c r="B39" s="572"/>
      <c r="C39" s="572"/>
      <c r="D39" s="572"/>
      <c r="E39" s="572"/>
      <c r="F39" s="572"/>
      <c r="G39" s="572"/>
      <c r="H39" s="572"/>
      <c r="I39" s="572"/>
      <c r="J39" s="572"/>
      <c r="K39" s="572"/>
    </row>
    <row r="40" spans="1:11" s="39" customFormat="1">
      <c r="B40" s="572"/>
      <c r="C40" s="572"/>
      <c r="D40" s="572"/>
      <c r="E40" s="572"/>
      <c r="F40" s="572"/>
      <c r="G40" s="572"/>
      <c r="H40" s="572"/>
      <c r="I40" s="572"/>
      <c r="J40" s="572"/>
      <c r="K40" s="572"/>
    </row>
    <row r="41" spans="1:11" s="39" customFormat="1">
      <c r="B41" s="572"/>
      <c r="C41" s="572"/>
      <c r="D41" s="572"/>
      <c r="E41" s="572"/>
      <c r="F41" s="572"/>
      <c r="G41" s="572"/>
      <c r="H41" s="572"/>
      <c r="I41" s="572"/>
      <c r="J41" s="572"/>
      <c r="K41" s="572"/>
    </row>
    <row r="42" spans="1:11" s="39" customFormat="1">
      <c r="B42" s="572"/>
      <c r="C42" s="572"/>
      <c r="D42" s="572"/>
      <c r="F42" s="572"/>
      <c r="G42" s="572"/>
      <c r="H42" s="572"/>
      <c r="I42" s="572"/>
      <c r="J42" s="572"/>
      <c r="K42" s="572"/>
    </row>
    <row r="43" spans="1:11" s="39" customFormat="1">
      <c r="F43" s="572"/>
      <c r="G43" s="572"/>
      <c r="H43" s="572"/>
      <c r="I43" s="572"/>
      <c r="J43" s="572"/>
      <c r="K43" s="572"/>
    </row>
    <row r="44" spans="1:11" s="39" customFormat="1">
      <c r="G44" s="572"/>
      <c r="H44" s="572"/>
      <c r="I44" s="572"/>
      <c r="J44" s="572"/>
      <c r="K44" s="572"/>
    </row>
    <row r="45" spans="1:11" s="39" customFormat="1">
      <c r="G45" s="572"/>
      <c r="H45" s="572"/>
      <c r="I45" s="572"/>
      <c r="J45" s="572"/>
      <c r="K45" s="572"/>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10"/>
    </row>
    <row r="91" spans="2:48">
      <c r="K91" s="610"/>
    </row>
    <row r="92" spans="2:48" ht="276" customHeight="1">
      <c r="K92" s="610"/>
    </row>
    <row r="95" spans="2:48" ht="18.75">
      <c r="B95" s="448"/>
      <c r="C95" s="448"/>
      <c r="D95" s="448"/>
    </row>
    <row r="96" spans="2:48" ht="18.75">
      <c r="B96" s="448"/>
      <c r="C96" s="448"/>
      <c r="D96" s="448"/>
    </row>
    <row r="97" spans="2:4" ht="18.75">
      <c r="B97" s="448"/>
      <c r="C97" s="448"/>
      <c r="D97" s="448"/>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zoomScale="85" zoomScaleNormal="100" zoomScaleSheetLayoutView="85" workbookViewId="0">
      <selection activeCell="R36" sqref="R3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39" spans="4:5" s="610" customFormat="1"/>
    <row r="47" spans="4:5" ht="20.25" customHeight="1"/>
    <row r="48" spans="4:5">
      <c r="D48" s="142"/>
      <c r="E48" s="142"/>
    </row>
    <row r="49" spans="4:8">
      <c r="D49" s="142"/>
      <c r="E49" s="142"/>
      <c r="G49" s="129"/>
      <c r="H49" s="142"/>
    </row>
    <row r="50" spans="4:8">
      <c r="F50" s="142"/>
      <c r="G50" s="142"/>
      <c r="H50" s="142"/>
    </row>
    <row r="51" spans="4:8">
      <c r="D51" s="142"/>
      <c r="F51" s="142"/>
      <c r="G51" s="142"/>
      <c r="H51" s="142"/>
    </row>
    <row r="52" spans="4:8">
      <c r="D52" s="142"/>
      <c r="F52" s="823"/>
      <c r="G52" s="823"/>
      <c r="H52" s="823"/>
    </row>
    <row r="53" spans="4:8">
      <c r="F53" s="823"/>
      <c r="G53" s="823"/>
      <c r="H53" s="823"/>
    </row>
    <row r="54" spans="4:8">
      <c r="F54" s="823"/>
      <c r="G54" s="823"/>
      <c r="H54" s="823"/>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S136"/>
  <sheetViews>
    <sheetView showGridLines="0" view="pageBreakPreview" zoomScale="55" zoomScaleNormal="100" zoomScaleSheetLayoutView="55" zoomScalePageLayoutView="62" workbookViewId="0">
      <selection activeCell="O16" sqref="O16"/>
    </sheetView>
  </sheetViews>
  <sheetFormatPr baseColWidth="10" defaultColWidth="11.42578125" defaultRowHeight="15"/>
  <cols>
    <col min="1" max="1" width="21.85546875" style="67" customWidth="1"/>
    <col min="2" max="2" width="20.5703125" style="67" customWidth="1"/>
    <col min="3" max="3" width="23.28515625" style="67" customWidth="1"/>
    <col min="4" max="4" width="20.7109375" style="67" customWidth="1"/>
    <col min="5" max="5" width="25" style="67" customWidth="1"/>
    <col min="6" max="6" width="21.42578125" style="610" customWidth="1"/>
    <col min="7" max="7" width="25" style="67" customWidth="1"/>
    <col min="8" max="8" width="26.5703125" style="67" customWidth="1"/>
    <col min="9" max="9" width="30.85546875" style="67" customWidth="1"/>
    <col min="10" max="10" width="23" style="67" customWidth="1"/>
    <col min="11" max="11" width="30.28515625" style="67" customWidth="1"/>
    <col min="12" max="12" width="21.140625" style="67" customWidth="1"/>
    <col min="13" max="13" width="22.85546875" style="67" customWidth="1"/>
    <col min="14" max="14" width="17.28515625" style="67" customWidth="1"/>
    <col min="15" max="15" width="17" style="67" customWidth="1"/>
    <col min="16" max="16" width="12.5703125" style="67" customWidth="1"/>
    <col min="17" max="17" width="13.28515625" style="67" customWidth="1"/>
    <col min="18" max="16384" width="11.42578125" style="67"/>
  </cols>
  <sheetData>
    <row r="1" spans="1:17" ht="126" customHeight="1">
      <c r="A1" s="2361"/>
      <c r="B1" s="2361"/>
      <c r="C1" s="2361"/>
      <c r="D1" s="2361"/>
      <c r="E1" s="2361"/>
      <c r="F1" s="2361"/>
      <c r="G1" s="2361"/>
      <c r="H1" s="2361"/>
      <c r="I1" s="2361"/>
      <c r="J1" s="2361"/>
      <c r="K1" s="2361"/>
      <c r="L1" s="2361"/>
      <c r="M1" s="2361"/>
      <c r="N1" s="2361"/>
      <c r="O1" s="2361"/>
      <c r="P1" s="2361"/>
      <c r="Q1" s="2361"/>
    </row>
    <row r="2" spans="1:17" s="453" customFormat="1" ht="67.5" customHeight="1">
      <c r="A2" s="1819" t="s">
        <v>181</v>
      </c>
      <c r="B2" s="1820" t="s">
        <v>411</v>
      </c>
      <c r="C2" s="1820" t="s">
        <v>428</v>
      </c>
      <c r="D2" s="1820" t="s">
        <v>412</v>
      </c>
      <c r="E2" s="1820" t="s">
        <v>413</v>
      </c>
      <c r="F2" s="2248" t="s">
        <v>1070</v>
      </c>
      <c r="G2" s="1821" t="s">
        <v>414</v>
      </c>
      <c r="H2" s="1820" t="s">
        <v>458</v>
      </c>
      <c r="I2" s="1820" t="s">
        <v>552</v>
      </c>
      <c r="J2" s="1787" t="s">
        <v>416</v>
      </c>
      <c r="K2" s="964"/>
      <c r="L2" s="964"/>
      <c r="M2" s="964"/>
      <c r="N2" s="964"/>
      <c r="O2" s="964"/>
      <c r="P2" s="964"/>
      <c r="Q2" s="964"/>
    </row>
    <row r="3" spans="1:17" ht="23.25" customHeight="1">
      <c r="A3" s="2249" t="s">
        <v>388</v>
      </c>
      <c r="B3" s="2253">
        <v>919911</v>
      </c>
      <c r="C3" s="2254">
        <f>D3+E3</f>
        <v>557270</v>
      </c>
      <c r="D3" s="2255">
        <v>553015</v>
      </c>
      <c r="E3" s="2255">
        <v>4255</v>
      </c>
      <c r="F3" s="2256">
        <v>0</v>
      </c>
      <c r="G3" s="2252">
        <f>+B3+D3+E3</f>
        <v>1477181</v>
      </c>
      <c r="H3" s="1822">
        <f t="shared" ref="H3:H4" si="0">B3/G3</f>
        <v>0.62274765245423547</v>
      </c>
      <c r="I3" s="1823">
        <f t="shared" ref="I3:I4" si="1">C3/G3</f>
        <v>0.37725234754576453</v>
      </c>
      <c r="J3" s="1817">
        <f>+C3/B3</f>
        <v>0.60578686416403327</v>
      </c>
      <c r="K3" s="53"/>
      <c r="L3" s="423"/>
      <c r="M3" s="53"/>
      <c r="N3" s="53"/>
      <c r="O3" s="53"/>
      <c r="P3" s="53"/>
      <c r="Q3" s="53"/>
    </row>
    <row r="4" spans="1:17" ht="23.25" customHeight="1">
      <c r="A4" s="2250" t="s">
        <v>389</v>
      </c>
      <c r="B4" s="1702">
        <v>966146</v>
      </c>
      <c r="C4" s="570">
        <f t="shared" ref="C4:C16" si="2">+D4+E4</f>
        <v>726113</v>
      </c>
      <c r="D4" s="571">
        <v>707328</v>
      </c>
      <c r="E4" s="571">
        <v>18785</v>
      </c>
      <c r="F4" s="2257">
        <v>0</v>
      </c>
      <c r="G4" s="602">
        <f>+B4+D4+E4</f>
        <v>1692259</v>
      </c>
      <c r="H4" s="1824">
        <f t="shared" si="0"/>
        <v>0.57092088149627218</v>
      </c>
      <c r="I4" s="1825">
        <f t="shared" si="1"/>
        <v>0.42907911850372787</v>
      </c>
      <c r="J4" s="1817">
        <f t="shared" ref="J4:J15" si="3">+C4/B4</f>
        <v>0.75155618301995764</v>
      </c>
      <c r="K4" s="53"/>
      <c r="L4" s="571"/>
      <c r="M4" s="571"/>
      <c r="N4" s="571"/>
      <c r="O4" s="571"/>
      <c r="P4" s="53"/>
      <c r="Q4" s="53"/>
    </row>
    <row r="5" spans="1:17" ht="23.25" customHeight="1">
      <c r="A5" s="2250" t="s">
        <v>147</v>
      </c>
      <c r="B5" s="1702">
        <v>1079602</v>
      </c>
      <c r="C5" s="570">
        <f t="shared" si="2"/>
        <v>1008697</v>
      </c>
      <c r="D5" s="571">
        <v>962409</v>
      </c>
      <c r="E5" s="571">
        <v>46288</v>
      </c>
      <c r="F5" s="2257">
        <v>0</v>
      </c>
      <c r="G5" s="602">
        <f t="shared" ref="G5:G15" si="4">+B5+D5+E5</f>
        <v>2088299</v>
      </c>
      <c r="H5" s="1824">
        <f t="shared" ref="H5:H15" si="5">B5/G5</f>
        <v>0.51697673561113611</v>
      </c>
      <c r="I5" s="1825">
        <f t="shared" ref="I5:I15" si="6">C5/G5</f>
        <v>0.48302326438886384</v>
      </c>
      <c r="J5" s="1817">
        <f t="shared" si="3"/>
        <v>0.93432301903849757</v>
      </c>
      <c r="K5" s="497"/>
      <c r="L5" s="571"/>
      <c r="M5" s="571"/>
      <c r="N5" s="571"/>
      <c r="O5" s="571"/>
      <c r="P5" s="496"/>
      <c r="Q5" s="496"/>
    </row>
    <row r="6" spans="1:17" ht="23.25" customHeight="1">
      <c r="A6" s="2250" t="s">
        <v>148</v>
      </c>
      <c r="B6" s="1702">
        <v>1152861</v>
      </c>
      <c r="C6" s="570">
        <f t="shared" si="2"/>
        <v>1211222</v>
      </c>
      <c r="D6" s="571">
        <v>1140803</v>
      </c>
      <c r="E6" s="571">
        <v>70419</v>
      </c>
      <c r="F6" s="2257">
        <v>0</v>
      </c>
      <c r="G6" s="602">
        <f t="shared" si="4"/>
        <v>2364083</v>
      </c>
      <c r="H6" s="1824">
        <f t="shared" si="5"/>
        <v>0.487656736248262</v>
      </c>
      <c r="I6" s="1825">
        <f t="shared" si="6"/>
        <v>0.512343263751738</v>
      </c>
      <c r="J6" s="1817">
        <f t="shared" si="3"/>
        <v>1.0506227550415879</v>
      </c>
      <c r="K6" s="501"/>
      <c r="L6" s="571"/>
      <c r="M6" s="571"/>
      <c r="N6" s="571"/>
      <c r="O6" s="571"/>
      <c r="P6" s="499"/>
      <c r="Q6" s="496"/>
    </row>
    <row r="7" spans="1:17" ht="23.25" customHeight="1">
      <c r="A7" s="2250" t="s">
        <v>390</v>
      </c>
      <c r="B7" s="1702">
        <v>1188345</v>
      </c>
      <c r="C7" s="570">
        <f t="shared" si="2"/>
        <v>1329078</v>
      </c>
      <c r="D7" s="571">
        <v>1234019</v>
      </c>
      <c r="E7" s="571">
        <v>95059</v>
      </c>
      <c r="F7" s="2257">
        <v>0</v>
      </c>
      <c r="G7" s="602">
        <f t="shared" si="4"/>
        <v>2517423</v>
      </c>
      <c r="H7" s="1824">
        <f t="shared" si="5"/>
        <v>0.47204820167290124</v>
      </c>
      <c r="I7" s="1825">
        <f t="shared" si="6"/>
        <v>0.52795179832709882</v>
      </c>
      <c r="J7" s="1817">
        <f t="shared" si="3"/>
        <v>1.1184277293210305</v>
      </c>
      <c r="K7" s="938"/>
      <c r="L7" s="571"/>
      <c r="M7" s="571"/>
      <c r="N7" s="571"/>
      <c r="O7" s="571"/>
      <c r="P7" s="499"/>
      <c r="Q7" s="496"/>
    </row>
    <row r="8" spans="1:17" ht="23.25" customHeight="1">
      <c r="A8" s="2250" t="s">
        <v>391</v>
      </c>
      <c r="B8" s="1702">
        <v>1242830</v>
      </c>
      <c r="C8" s="570">
        <f t="shared" si="2"/>
        <v>1445581</v>
      </c>
      <c r="D8" s="571">
        <v>1332478</v>
      </c>
      <c r="E8" s="571">
        <v>113103</v>
      </c>
      <c r="F8" s="2257">
        <v>0</v>
      </c>
      <c r="G8" s="602">
        <f t="shared" si="4"/>
        <v>2688411</v>
      </c>
      <c r="H8" s="1824">
        <f t="shared" si="5"/>
        <v>0.46229166596922866</v>
      </c>
      <c r="I8" s="1825">
        <f t="shared" si="6"/>
        <v>0.53770833403077134</v>
      </c>
      <c r="J8" s="1817">
        <f t="shared" si="3"/>
        <v>1.1631365512580161</v>
      </c>
      <c r="K8" s="120"/>
      <c r="L8" s="571"/>
      <c r="M8" s="571"/>
      <c r="N8" s="571"/>
      <c r="O8" s="571"/>
      <c r="P8" s="499"/>
      <c r="Q8" s="496"/>
    </row>
    <row r="9" spans="1:17" ht="23.25" customHeight="1">
      <c r="A9" s="2250" t="s">
        <v>415</v>
      </c>
      <c r="B9" s="1702">
        <v>1297821</v>
      </c>
      <c r="C9" s="570">
        <f t="shared" si="2"/>
        <v>1561485</v>
      </c>
      <c r="D9" s="571">
        <v>1429474</v>
      </c>
      <c r="E9" s="571">
        <v>132011</v>
      </c>
      <c r="F9" s="2257">
        <v>0</v>
      </c>
      <c r="G9" s="602">
        <f t="shared" si="4"/>
        <v>2859306</v>
      </c>
      <c r="H9" s="1824">
        <f t="shared" si="5"/>
        <v>0.45389370707437399</v>
      </c>
      <c r="I9" s="1825">
        <f t="shared" si="6"/>
        <v>0.54610629292562596</v>
      </c>
      <c r="J9" s="1817">
        <f t="shared" si="3"/>
        <v>1.203158987256332</v>
      </c>
      <c r="K9" s="594"/>
      <c r="L9" s="571"/>
      <c r="M9" s="571"/>
      <c r="N9" s="571"/>
      <c r="O9" s="571"/>
      <c r="P9" s="499"/>
      <c r="Q9" s="496"/>
    </row>
    <row r="10" spans="1:17" ht="23.25" customHeight="1">
      <c r="A10" s="2250" t="s">
        <v>427</v>
      </c>
      <c r="B10" s="1702">
        <v>1422986</v>
      </c>
      <c r="C10" s="570">
        <f t="shared" si="2"/>
        <v>1718613</v>
      </c>
      <c r="D10" s="571">
        <v>1568541</v>
      </c>
      <c r="E10" s="571">
        <v>150072</v>
      </c>
      <c r="F10" s="2257">
        <v>0</v>
      </c>
      <c r="G10" s="602">
        <f t="shared" si="4"/>
        <v>3141599</v>
      </c>
      <c r="H10" s="1824">
        <f t="shared" si="5"/>
        <v>0.45294959668627344</v>
      </c>
      <c r="I10" s="1825">
        <f t="shared" si="6"/>
        <v>0.54705040331372656</v>
      </c>
      <c r="J10" s="1817">
        <f t="shared" si="3"/>
        <v>1.2077511655068989</v>
      </c>
      <c r="K10" s="516"/>
      <c r="L10" s="571"/>
      <c r="M10" s="571"/>
      <c r="N10" s="571"/>
      <c r="O10" s="571"/>
      <c r="P10" s="496"/>
      <c r="Q10" s="496"/>
    </row>
    <row r="11" spans="1:17" ht="23.25" customHeight="1">
      <c r="A11" s="2250" t="s">
        <v>719</v>
      </c>
      <c r="B11" s="1702">
        <v>1513634</v>
      </c>
      <c r="C11" s="570">
        <f t="shared" si="2"/>
        <v>1826204</v>
      </c>
      <c r="D11" s="571">
        <v>1649407</v>
      </c>
      <c r="E11" s="571">
        <v>176797</v>
      </c>
      <c r="F11" s="2257">
        <v>0</v>
      </c>
      <c r="G11" s="602">
        <f t="shared" si="4"/>
        <v>3339838</v>
      </c>
      <c r="H11" s="1824">
        <f t="shared" si="5"/>
        <v>0.4532058141742204</v>
      </c>
      <c r="I11" s="1825">
        <f t="shared" si="6"/>
        <v>0.54679418582577954</v>
      </c>
      <c r="J11" s="1817">
        <f t="shared" si="3"/>
        <v>1.2065030251698892</v>
      </c>
      <c r="K11" s="740"/>
      <c r="L11" s="571"/>
      <c r="M11" s="571"/>
      <c r="N11" s="571"/>
      <c r="O11" s="571"/>
      <c r="P11" s="496"/>
      <c r="Q11" s="496"/>
    </row>
    <row r="12" spans="1:17" s="568" customFormat="1" ht="23.25" customHeight="1">
      <c r="A12" s="2250" t="s">
        <v>747</v>
      </c>
      <c r="B12" s="1702">
        <v>1619670</v>
      </c>
      <c r="C12" s="570">
        <f t="shared" si="2"/>
        <v>1971618</v>
      </c>
      <c r="D12" s="571">
        <v>1781414</v>
      </c>
      <c r="E12" s="571">
        <v>190204</v>
      </c>
      <c r="F12" s="2257">
        <v>0</v>
      </c>
      <c r="G12" s="602">
        <f t="shared" si="4"/>
        <v>3591288</v>
      </c>
      <c r="H12" s="1824">
        <f t="shared" si="5"/>
        <v>0.45099975273495191</v>
      </c>
      <c r="I12" s="1825">
        <f t="shared" si="6"/>
        <v>0.54900024726504804</v>
      </c>
      <c r="J12" s="1817">
        <f t="shared" si="3"/>
        <v>1.2172961158754561</v>
      </c>
      <c r="K12" s="646"/>
      <c r="L12" s="571"/>
      <c r="M12" s="571"/>
      <c r="N12" s="571"/>
      <c r="O12" s="571"/>
      <c r="P12" s="567"/>
      <c r="Q12" s="567"/>
    </row>
    <row r="13" spans="1:17" ht="23.25" customHeight="1">
      <c r="A13" s="2250" t="s">
        <v>799</v>
      </c>
      <c r="B13" s="1702">
        <v>1766077</v>
      </c>
      <c r="C13" s="570">
        <f t="shared" si="2"/>
        <v>2136515</v>
      </c>
      <c r="D13" s="571">
        <v>1932996</v>
      </c>
      <c r="E13" s="571">
        <v>203519</v>
      </c>
      <c r="F13" s="2257">
        <v>0</v>
      </c>
      <c r="G13" s="602">
        <f t="shared" si="4"/>
        <v>3902592</v>
      </c>
      <c r="H13" s="1824">
        <f t="shared" si="5"/>
        <v>0.45253949170192531</v>
      </c>
      <c r="I13" s="1825">
        <f t="shared" si="6"/>
        <v>0.54746050829807469</v>
      </c>
      <c r="J13" s="1817">
        <f t="shared" si="3"/>
        <v>1.2097518964348666</v>
      </c>
      <c r="K13" s="496"/>
      <c r="L13" s="571"/>
      <c r="M13" s="571"/>
      <c r="N13" s="571"/>
      <c r="O13" s="571"/>
      <c r="P13" s="496"/>
      <c r="Q13" s="496"/>
    </row>
    <row r="14" spans="1:17" s="460" customFormat="1" ht="23.25" customHeight="1">
      <c r="A14" s="2250" t="s">
        <v>825</v>
      </c>
      <c r="B14" s="1702">
        <v>1859359</v>
      </c>
      <c r="C14" s="570">
        <f t="shared" si="2"/>
        <v>2294628</v>
      </c>
      <c r="D14" s="571">
        <v>2074903</v>
      </c>
      <c r="E14" s="571">
        <v>219725</v>
      </c>
      <c r="F14" s="2257">
        <v>0</v>
      </c>
      <c r="G14" s="602">
        <f t="shared" si="4"/>
        <v>4153987</v>
      </c>
      <c r="H14" s="1824">
        <f t="shared" si="5"/>
        <v>0.44760828572645989</v>
      </c>
      <c r="I14" s="1825">
        <f t="shared" si="6"/>
        <v>0.55239171427354006</v>
      </c>
      <c r="J14" s="1817">
        <f t="shared" si="3"/>
        <v>1.2340962665090496</v>
      </c>
      <c r="K14" s="567"/>
      <c r="L14" s="571"/>
      <c r="M14" s="571"/>
      <c r="N14" s="571"/>
      <c r="O14" s="571"/>
      <c r="P14" s="567"/>
      <c r="Q14" s="567"/>
    </row>
    <row r="15" spans="1:17" s="460" customFormat="1" ht="23.25" customHeight="1">
      <c r="A15" s="2250" t="s">
        <v>984</v>
      </c>
      <c r="B15" s="1702">
        <v>1891406</v>
      </c>
      <c r="C15" s="570">
        <f t="shared" si="2"/>
        <v>2337255</v>
      </c>
      <c r="D15" s="571">
        <v>2112207</v>
      </c>
      <c r="E15" s="571">
        <v>225048</v>
      </c>
      <c r="F15" s="2257">
        <v>0</v>
      </c>
      <c r="G15" s="602">
        <f t="shared" si="4"/>
        <v>4228661</v>
      </c>
      <c r="H15" s="1824">
        <f t="shared" si="5"/>
        <v>0.44728248492844425</v>
      </c>
      <c r="I15" s="1825">
        <f t="shared" si="6"/>
        <v>0.55271751507155575</v>
      </c>
      <c r="J15" s="1817">
        <f t="shared" si="3"/>
        <v>1.2357235834083216</v>
      </c>
      <c r="K15" s="567"/>
      <c r="L15" s="571"/>
      <c r="M15" s="571"/>
      <c r="N15" s="571"/>
      <c r="O15" s="571"/>
      <c r="P15" s="567"/>
      <c r="Q15" s="567"/>
    </row>
    <row r="16" spans="1:17" ht="23.25" customHeight="1">
      <c r="A16" s="2251" t="s">
        <v>1075</v>
      </c>
      <c r="B16" s="872">
        <f>+'Resumen EEp (2)'!C24</f>
        <v>1835056</v>
      </c>
      <c r="C16" s="781">
        <f t="shared" si="2"/>
        <v>2348671</v>
      </c>
      <c r="D16" s="873">
        <f>+'Resumen EEp (2)'!C25</f>
        <v>2121309</v>
      </c>
      <c r="E16" s="873">
        <f>+'Resumen EEp (2)'!C26</f>
        <v>227362</v>
      </c>
      <c r="F16" s="1080">
        <f>+'Resumen EEp (2)'!B27</f>
        <v>330436</v>
      </c>
      <c r="G16" s="874">
        <f>+B16+D16+E16+F16</f>
        <v>4514163</v>
      </c>
      <c r="H16" s="1826">
        <f>B16/G16</f>
        <v>0.40651079723970979</v>
      </c>
      <c r="I16" s="1827">
        <f>C16/G16</f>
        <v>0.52028936482798693</v>
      </c>
      <c r="J16" s="1818">
        <f>+C16/B16</f>
        <v>1.2798906409395681</v>
      </c>
      <c r="K16" s="25"/>
      <c r="L16" s="571"/>
      <c r="M16" s="571"/>
      <c r="N16" s="571"/>
      <c r="O16" s="571"/>
      <c r="P16" s="25"/>
      <c r="Q16" s="25"/>
    </row>
    <row r="17" spans="1:19" ht="31.5" customHeight="1">
      <c r="A17" s="2362" t="s">
        <v>1073</v>
      </c>
      <c r="B17" s="2362"/>
      <c r="C17" s="2362"/>
      <c r="D17" s="2362"/>
      <c r="E17" s="2362"/>
      <c r="F17" s="2362"/>
      <c r="G17" s="2362"/>
      <c r="H17" s="2362"/>
      <c r="I17" s="2362"/>
      <c r="J17" s="2363"/>
      <c r="K17" s="25"/>
      <c r="L17" s="25"/>
      <c r="M17" s="25"/>
      <c r="N17" s="25"/>
      <c r="O17" s="25"/>
      <c r="P17" s="25"/>
      <c r="Q17" s="25"/>
      <c r="S17" s="67" t="s">
        <v>10</v>
      </c>
    </row>
    <row r="18" spans="1:19" ht="25.5" customHeight="1">
      <c r="A18" s="496"/>
      <c r="B18" s="496"/>
      <c r="C18" s="496"/>
      <c r="D18" s="498"/>
      <c r="E18" s="498"/>
      <c r="F18" s="498"/>
      <c r="G18" s="496"/>
      <c r="H18" s="496"/>
      <c r="I18" s="496"/>
      <c r="J18" s="25"/>
      <c r="K18" s="25"/>
      <c r="L18" s="25"/>
      <c r="M18" s="25"/>
      <c r="N18" s="25"/>
      <c r="O18" s="25"/>
      <c r="P18" s="25"/>
      <c r="Q18" s="25"/>
    </row>
    <row r="19" spans="1:19" ht="25.5" customHeight="1">
      <c r="A19" s="496"/>
      <c r="B19" s="496"/>
      <c r="C19" s="496"/>
      <c r="D19" s="500"/>
      <c r="E19" s="500"/>
      <c r="F19" s="500"/>
      <c r="G19" s="496"/>
      <c r="H19" s="496"/>
      <c r="I19" s="496"/>
      <c r="J19" s="25"/>
      <c r="K19" s="25"/>
      <c r="L19" s="25"/>
      <c r="M19" s="25"/>
      <c r="N19" s="25"/>
      <c r="O19" s="25"/>
      <c r="P19" s="25"/>
      <c r="Q19" s="25"/>
    </row>
    <row r="20" spans="1:19" ht="25.5" customHeight="1">
      <c r="A20" s="496"/>
      <c r="B20" s="496"/>
      <c r="C20" s="496"/>
      <c r="D20" s="496"/>
      <c r="E20" s="496"/>
      <c r="F20" s="496"/>
      <c r="G20" s="496"/>
      <c r="H20" s="496"/>
      <c r="I20" s="496"/>
      <c r="J20" s="25"/>
      <c r="K20" s="25"/>
      <c r="L20" s="25"/>
      <c r="M20" s="25"/>
      <c r="N20" s="25"/>
      <c r="O20" s="25"/>
      <c r="P20" s="25"/>
      <c r="Q20" s="25"/>
    </row>
    <row r="21" spans="1:19" ht="25.5" customHeight="1">
      <c r="A21" s="496"/>
      <c r="B21" s="496"/>
      <c r="C21" s="496"/>
      <c r="D21" s="496"/>
      <c r="E21" s="496"/>
      <c r="F21" s="496"/>
      <c r="G21" s="496"/>
      <c r="H21" s="496"/>
      <c r="I21" s="496"/>
      <c r="J21" s="25"/>
      <c r="K21" s="25"/>
      <c r="L21" s="25"/>
      <c r="M21" s="25"/>
      <c r="N21" s="25"/>
      <c r="O21" s="25"/>
      <c r="P21" s="25"/>
      <c r="Q21" s="25"/>
    </row>
    <row r="22" spans="1:19" ht="25.5" customHeight="1">
      <c r="A22" s="496"/>
      <c r="B22" s="496"/>
      <c r="C22" s="496"/>
      <c r="D22" s="496"/>
      <c r="E22" s="496"/>
      <c r="F22" s="496"/>
      <c r="G22" s="496"/>
      <c r="H22" s="496"/>
      <c r="I22" s="496"/>
      <c r="J22" s="25"/>
      <c r="K22" s="25"/>
      <c r="L22" s="25"/>
      <c r="M22" s="25"/>
      <c r="N22" s="25"/>
      <c r="O22" s="25"/>
      <c r="P22" s="25"/>
      <c r="Q22" s="25"/>
    </row>
    <row r="23" spans="1:19" ht="25.5" customHeight="1">
      <c r="A23" s="25"/>
      <c r="B23" s="25"/>
      <c r="C23" s="25"/>
      <c r="D23" s="25"/>
      <c r="E23" s="25"/>
      <c r="F23" s="25"/>
      <c r="G23" s="25"/>
      <c r="H23" s="25"/>
      <c r="I23" s="25"/>
      <c r="J23" s="25"/>
      <c r="K23" s="25"/>
      <c r="L23" s="25"/>
      <c r="M23" s="25"/>
      <c r="N23" s="25"/>
      <c r="O23" s="25"/>
      <c r="P23" s="25"/>
      <c r="Q23" s="25"/>
    </row>
    <row r="24" spans="1:19" ht="25.5" customHeight="1">
      <c r="A24" s="25"/>
      <c r="B24" s="25"/>
      <c r="C24" s="25"/>
      <c r="D24" s="25"/>
      <c r="E24" s="25"/>
      <c r="F24" s="25"/>
      <c r="G24" s="25"/>
      <c r="H24" s="25"/>
      <c r="I24" s="25"/>
      <c r="J24" s="25"/>
      <c r="K24" s="25"/>
      <c r="L24" s="25"/>
      <c r="M24" s="25"/>
      <c r="N24" s="25"/>
      <c r="O24" s="25"/>
      <c r="P24" s="25"/>
      <c r="Q24" s="25"/>
    </row>
    <row r="25" spans="1:19" ht="25.5" customHeight="1">
      <c r="A25" s="25"/>
      <c r="B25" s="25"/>
      <c r="C25" s="25"/>
      <c r="D25" s="25"/>
      <c r="E25" s="25"/>
      <c r="F25" s="25"/>
      <c r="G25" s="25"/>
      <c r="H25" s="25"/>
      <c r="I25" s="25"/>
      <c r="J25" s="25"/>
      <c r="K25" s="25"/>
      <c r="L25" s="25"/>
      <c r="M25" s="25"/>
      <c r="N25" s="25"/>
      <c r="O25" s="25"/>
      <c r="P25" s="25"/>
      <c r="Q25" s="25"/>
    </row>
    <row r="26" spans="1:19" ht="25.5" customHeight="1">
      <c r="A26" s="25"/>
      <c r="B26" s="25"/>
      <c r="C26" s="25"/>
      <c r="D26" s="25"/>
      <c r="E26" s="25"/>
      <c r="F26" s="25"/>
      <c r="G26" s="25"/>
      <c r="H26" s="25"/>
      <c r="I26" s="25"/>
      <c r="J26" s="25"/>
      <c r="K26" s="25"/>
      <c r="L26" s="25"/>
      <c r="M26" s="25"/>
      <c r="N26" s="25"/>
      <c r="O26" s="25"/>
      <c r="P26" s="25"/>
      <c r="Q26" s="25"/>
    </row>
    <row r="27" spans="1:19" ht="25.5" customHeight="1">
      <c r="A27" s="25"/>
      <c r="B27" s="25"/>
      <c r="C27" s="25"/>
      <c r="D27" s="25"/>
      <c r="E27" s="25"/>
      <c r="F27" s="25"/>
      <c r="G27" s="25"/>
      <c r="H27" s="25"/>
      <c r="I27" s="25"/>
      <c r="J27" s="25"/>
      <c r="K27" s="25"/>
      <c r="L27" s="25"/>
      <c r="M27" s="25"/>
      <c r="N27" s="25"/>
      <c r="O27" s="25"/>
      <c r="P27" s="25"/>
      <c r="Q27" s="25"/>
    </row>
    <row r="28" spans="1:19" ht="25.5" customHeight="1">
      <c r="A28" s="25"/>
      <c r="B28" s="25"/>
      <c r="C28" s="25"/>
      <c r="D28" s="25"/>
      <c r="E28" s="25"/>
      <c r="F28" s="25"/>
      <c r="G28" s="25"/>
      <c r="H28" s="25"/>
      <c r="I28" s="25"/>
      <c r="J28" s="25"/>
    </row>
    <row r="29" spans="1:19" ht="25.5" customHeight="1">
      <c r="A29" s="25"/>
      <c r="B29" s="25"/>
      <c r="C29" s="25"/>
      <c r="D29" s="25"/>
      <c r="E29" s="25"/>
      <c r="F29" s="25"/>
      <c r="G29" s="25"/>
      <c r="H29" s="25"/>
      <c r="I29" s="25"/>
      <c r="J29" s="25"/>
    </row>
    <row r="30" spans="1:19" ht="25.5" customHeight="1">
      <c r="A30" s="25"/>
      <c r="B30" s="25"/>
      <c r="C30" s="25"/>
      <c r="D30" s="25"/>
      <c r="E30" s="25"/>
      <c r="F30" s="25"/>
      <c r="G30" s="25"/>
      <c r="H30" s="25"/>
      <c r="I30" s="25"/>
      <c r="J30" s="25"/>
    </row>
    <row r="31" spans="1:19" ht="25.5" customHeight="1">
      <c r="A31" s="25"/>
      <c r="B31" s="25"/>
      <c r="C31" s="25"/>
      <c r="D31" s="25"/>
      <c r="E31" s="25"/>
      <c r="F31" s="25"/>
      <c r="G31" s="25"/>
      <c r="H31" s="25"/>
      <c r="I31" s="25"/>
      <c r="J31" s="25"/>
    </row>
    <row r="32" spans="1:19" ht="25.5" customHeight="1">
      <c r="A32" s="25"/>
      <c r="B32" s="25"/>
      <c r="C32" s="25"/>
      <c r="D32" s="25"/>
      <c r="E32" s="25"/>
      <c r="F32" s="25"/>
      <c r="G32" s="25"/>
      <c r="H32" s="25"/>
      <c r="I32" s="25"/>
    </row>
    <row r="33" spans="1:17" ht="25.5" customHeight="1">
      <c r="A33" s="25"/>
      <c r="B33" s="25"/>
      <c r="C33" s="25"/>
      <c r="D33" s="25"/>
      <c r="E33" s="25"/>
      <c r="F33" s="25"/>
      <c r="G33" s="25"/>
      <c r="H33" s="25"/>
      <c r="I33" s="25"/>
      <c r="K33" s="352"/>
      <c r="L33" s="352"/>
      <c r="M33" s="352"/>
      <c r="N33" s="352"/>
      <c r="O33" s="352"/>
      <c r="P33" s="352"/>
      <c r="Q33" s="352"/>
    </row>
    <row r="34" spans="1:17" ht="25.5" customHeight="1">
      <c r="A34" s="25"/>
      <c r="B34" s="25"/>
      <c r="C34" s="25"/>
      <c r="D34" s="25"/>
      <c r="E34" s="25"/>
      <c r="F34" s="25"/>
      <c r="G34" s="25"/>
      <c r="H34" s="25"/>
      <c r="I34" s="25"/>
    </row>
    <row r="35" spans="1:17" ht="25.5" customHeight="1">
      <c r="A35" s="25"/>
      <c r="B35" s="25"/>
      <c r="C35" s="25"/>
      <c r="D35" s="25"/>
      <c r="E35" s="25"/>
      <c r="F35" s="25"/>
      <c r="G35" s="25"/>
      <c r="H35" s="25"/>
      <c r="I35" s="25"/>
    </row>
    <row r="36" spans="1:17" ht="25.5" customHeight="1">
      <c r="A36" s="25"/>
      <c r="B36" s="25"/>
      <c r="C36" s="25"/>
      <c r="D36" s="25"/>
      <c r="E36" s="25"/>
      <c r="F36" s="25"/>
      <c r="G36" s="25"/>
      <c r="H36" s="25"/>
      <c r="I36" s="25"/>
    </row>
    <row r="37" spans="1:17" ht="23.25">
      <c r="A37" s="25"/>
      <c r="B37" s="25"/>
      <c r="C37" s="25"/>
      <c r="D37" s="25"/>
      <c r="E37" s="25"/>
      <c r="F37" s="25"/>
      <c r="G37" s="25"/>
      <c r="H37" s="25"/>
      <c r="I37" s="25"/>
      <c r="J37" s="352"/>
    </row>
    <row r="38" spans="1:17">
      <c r="A38" s="25"/>
      <c r="B38" s="25"/>
      <c r="C38" s="25"/>
      <c r="D38" s="25"/>
      <c r="E38" s="25"/>
      <c r="F38" s="25"/>
      <c r="G38" s="25"/>
      <c r="H38" s="25"/>
      <c r="I38" s="25"/>
    </row>
    <row r="39" spans="1:17">
      <c r="A39" s="25"/>
      <c r="B39" s="25"/>
      <c r="C39" s="25"/>
      <c r="D39" s="25"/>
      <c r="E39" s="25"/>
      <c r="F39" s="25"/>
      <c r="G39" s="25"/>
      <c r="H39" s="25"/>
      <c r="I39" s="25"/>
    </row>
    <row r="40" spans="1:17">
      <c r="A40" s="25"/>
      <c r="B40" s="25"/>
      <c r="C40" s="25"/>
      <c r="D40" s="25"/>
      <c r="E40" s="25"/>
      <c r="F40" s="25"/>
      <c r="G40" s="25"/>
      <c r="H40" s="25"/>
      <c r="I40" s="25"/>
    </row>
    <row r="41" spans="1:17" ht="51" customHeight="1"/>
    <row r="42" spans="1:17" ht="78" customHeight="1"/>
    <row r="45" spans="1:17">
      <c r="K45" s="82"/>
      <c r="L45" s="82"/>
      <c r="M45" s="82"/>
      <c r="N45" s="82"/>
      <c r="O45" s="82"/>
      <c r="P45" s="82"/>
      <c r="Q45" s="82"/>
    </row>
    <row r="46" spans="1:17" ht="23.25">
      <c r="A46" s="352"/>
      <c r="B46" s="352"/>
      <c r="C46" s="352"/>
      <c r="D46" s="352"/>
      <c r="E46" s="352"/>
      <c r="F46" s="2178"/>
      <c r="G46" s="352"/>
      <c r="H46" s="352"/>
      <c r="I46" s="352"/>
    </row>
    <row r="49" spans="2:10">
      <c r="J49" s="82"/>
    </row>
    <row r="58" spans="2:10">
      <c r="B58" s="82"/>
      <c r="C58" s="82"/>
      <c r="D58" s="82"/>
      <c r="E58" s="82"/>
      <c r="F58" s="82"/>
      <c r="G58" s="82"/>
      <c r="H58" s="82"/>
      <c r="I58" s="82"/>
    </row>
    <row r="136" spans="3:3">
      <c r="C136" s="67">
        <f>C134</f>
        <v>0</v>
      </c>
    </row>
  </sheetData>
  <mergeCells count="2">
    <mergeCell ref="A1:Q1"/>
    <mergeCell ref="A17:J17"/>
  </mergeCells>
  <conditionalFormatting sqref="B16 D16:G16">
    <cfRule type="cellIs" dxfId="56" priority="3" operator="equal">
      <formula>0</formula>
    </cfRule>
    <cfRule type="cellIs" dxfId="55" priority="6" operator="equal">
      <formula>0</formula>
    </cfRule>
  </conditionalFormatting>
  <conditionalFormatting sqref="D16:G16">
    <cfRule type="cellIs" dxfId="54" priority="4" operator="equal">
      <formula>0</formula>
    </cfRule>
    <cfRule type="cellIs" dxfId="53" priority="5" operator="equal">
      <formula>0</formula>
    </cfRule>
  </conditionalFormatting>
  <conditionalFormatting sqref="B15">
    <cfRule type="cellIs" dxfId="52" priority="1" operator="equal">
      <formula>0</formula>
    </cfRule>
    <cfRule type="cellIs" dxfId="5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R1" sqref="R1:AC1048576"/>
    </sheetView>
  </sheetViews>
  <sheetFormatPr baseColWidth="10" defaultColWidth="11.42578125" defaultRowHeight="15"/>
  <cols>
    <col min="1" max="1" width="17.28515625" style="67" customWidth="1"/>
    <col min="2" max="2" width="19.7109375" style="67" customWidth="1"/>
    <col min="3" max="3" width="23.28515625" style="67" customWidth="1"/>
    <col min="4" max="4" width="22.7109375" style="67" customWidth="1"/>
    <col min="5" max="5" width="27.28515625" style="67" customWidth="1"/>
    <col min="6" max="6" width="27.28515625" style="610" customWidth="1"/>
    <col min="7" max="7" width="22.28515625" style="67" customWidth="1"/>
    <col min="8" max="8" width="22.42578125" style="67" customWidth="1"/>
    <col min="9" max="9" width="14.5703125" style="67" customWidth="1"/>
    <col min="10" max="10" width="20" style="67" customWidth="1"/>
    <col min="11" max="11" width="21" style="67" customWidth="1"/>
    <col min="12" max="12" width="14.85546875" style="67" customWidth="1"/>
    <col min="13" max="13" width="16.140625" style="67" customWidth="1"/>
    <col min="14" max="14" width="10.5703125" style="67" customWidth="1"/>
    <col min="15" max="15" width="24.28515625" style="67" customWidth="1"/>
    <col min="16" max="16" width="27.140625" style="67" customWidth="1"/>
    <col min="17" max="17" width="20.140625" style="67" customWidth="1"/>
    <col min="18" max="16384" width="11.42578125" style="67"/>
  </cols>
  <sheetData>
    <row r="1" spans="1:17" ht="114.75" customHeight="1">
      <c r="A1" s="2364"/>
      <c r="B1" s="2364"/>
      <c r="C1" s="2364"/>
      <c r="D1" s="2364"/>
      <c r="E1" s="2364"/>
      <c r="F1" s="2364"/>
      <c r="G1" s="2364"/>
      <c r="H1" s="2364"/>
      <c r="I1" s="2364"/>
      <c r="J1" s="2364"/>
      <c r="K1" s="2364"/>
      <c r="L1" s="2364"/>
      <c r="M1" s="2364"/>
      <c r="N1" s="2364"/>
      <c r="O1" s="2364"/>
      <c r="P1" s="2364"/>
      <c r="Q1" s="2364"/>
    </row>
    <row r="2" spans="1:17" ht="14.25" customHeight="1">
      <c r="A2" s="418"/>
      <c r="B2" s="418"/>
      <c r="C2" s="418"/>
      <c r="D2" s="418"/>
      <c r="E2" s="418"/>
      <c r="F2" s="2181"/>
      <c r="G2" s="418"/>
      <c r="H2" s="418"/>
      <c r="I2" s="418"/>
      <c r="J2" s="418"/>
      <c r="K2" s="418"/>
      <c r="L2" s="418"/>
      <c r="M2" s="418"/>
      <c r="N2" s="418"/>
      <c r="O2" s="418"/>
      <c r="P2" s="418"/>
      <c r="Q2" s="418"/>
    </row>
    <row r="3" spans="1:17" s="42" customFormat="1" ht="59.25" customHeight="1">
      <c r="A3" s="1495" t="s">
        <v>18</v>
      </c>
      <c r="B3" s="2260" t="s">
        <v>411</v>
      </c>
      <c r="C3" s="2260" t="s">
        <v>428</v>
      </c>
      <c r="D3" s="2260" t="s">
        <v>412</v>
      </c>
      <c r="E3" s="2260" t="s">
        <v>413</v>
      </c>
      <c r="F3" s="2260" t="str">
        <f>+'III.2.2. Afil. SFS RC Anual '!F2</f>
        <v>Afiliados suspendidos</v>
      </c>
      <c r="G3" s="914" t="s">
        <v>414</v>
      </c>
      <c r="H3" s="914" t="s">
        <v>416</v>
      </c>
      <c r="I3" s="67"/>
      <c r="J3" s="67"/>
      <c r="K3" s="67"/>
      <c r="L3" s="67"/>
      <c r="M3" s="67"/>
      <c r="N3" s="67"/>
      <c r="O3" s="67"/>
      <c r="P3" s="67"/>
      <c r="Q3" s="67"/>
    </row>
    <row r="4" spans="1:17" s="610" customFormat="1" ht="23.25" customHeight="1">
      <c r="A4" s="2258" t="s">
        <v>884</v>
      </c>
      <c r="B4" s="2253">
        <v>1918591</v>
      </c>
      <c r="C4" s="2261">
        <f t="shared" ref="C4:C10" si="0">+D4+E4</f>
        <v>2349246</v>
      </c>
      <c r="D4" s="2262">
        <v>2125226</v>
      </c>
      <c r="E4" s="2262">
        <v>224020</v>
      </c>
      <c r="F4" s="2256">
        <v>0</v>
      </c>
      <c r="G4" s="570">
        <f t="shared" ref="G4:G14" si="1">+C4+B4</f>
        <v>4267837</v>
      </c>
      <c r="H4" s="1558">
        <f t="shared" ref="H4:H10" si="2">+C4/B4</f>
        <v>1.2244642031574213</v>
      </c>
      <c r="I4" s="603"/>
      <c r="J4" s="25"/>
      <c r="K4" s="25"/>
      <c r="L4" s="25"/>
      <c r="M4" s="25"/>
      <c r="N4" s="25"/>
      <c r="O4" s="25"/>
      <c r="P4" s="25"/>
      <c r="Q4" s="25"/>
    </row>
    <row r="5" spans="1:17" s="610" customFormat="1" ht="23.25" customHeight="1">
      <c r="A5" s="2258" t="s">
        <v>956</v>
      </c>
      <c r="B5" s="2263">
        <v>1923332</v>
      </c>
      <c r="C5" s="570">
        <f t="shared" si="0"/>
        <v>2360559</v>
      </c>
      <c r="D5" s="571">
        <v>2135903</v>
      </c>
      <c r="E5" s="571">
        <v>224656</v>
      </c>
      <c r="F5" s="2257">
        <v>0</v>
      </c>
      <c r="G5" s="570">
        <f t="shared" si="1"/>
        <v>4283891</v>
      </c>
      <c r="H5" s="1558">
        <f t="shared" si="2"/>
        <v>1.2273278872290379</v>
      </c>
      <c r="I5" s="603"/>
      <c r="J5" s="25"/>
      <c r="K5" s="25"/>
      <c r="L5" s="25"/>
      <c r="M5" s="25"/>
      <c r="N5" s="25"/>
      <c r="O5" s="25"/>
      <c r="P5" s="25"/>
      <c r="Q5" s="25"/>
    </row>
    <row r="6" spans="1:17" s="610" customFormat="1" ht="23.25" customHeight="1">
      <c r="A6" s="2258" t="s">
        <v>971</v>
      </c>
      <c r="B6" s="2263">
        <v>1891406</v>
      </c>
      <c r="C6" s="570">
        <f t="shared" si="0"/>
        <v>2362905</v>
      </c>
      <c r="D6" s="571">
        <v>2137513</v>
      </c>
      <c r="E6" s="571">
        <v>225392</v>
      </c>
      <c r="F6" s="2257">
        <v>0</v>
      </c>
      <c r="G6" s="570">
        <f t="shared" si="1"/>
        <v>4254311</v>
      </c>
      <c r="H6" s="1558">
        <f t="shared" si="2"/>
        <v>1.2492849234907788</v>
      </c>
      <c r="I6" s="603"/>
      <c r="J6" s="25"/>
      <c r="K6" s="25"/>
      <c r="L6" s="25"/>
      <c r="M6" s="25"/>
      <c r="N6" s="25"/>
      <c r="O6" s="25"/>
      <c r="P6" s="25"/>
      <c r="Q6" s="25"/>
    </row>
    <row r="7" spans="1:17" s="610" customFormat="1" ht="23.25" customHeight="1">
      <c r="A7" s="2258" t="s">
        <v>983</v>
      </c>
      <c r="B7" s="2263">
        <v>1891406</v>
      </c>
      <c r="C7" s="570">
        <f t="shared" si="0"/>
        <v>2337255</v>
      </c>
      <c r="D7" s="571">
        <v>2112207</v>
      </c>
      <c r="E7" s="571">
        <v>225048</v>
      </c>
      <c r="F7" s="2257">
        <v>0</v>
      </c>
      <c r="G7" s="570">
        <f t="shared" si="1"/>
        <v>4228661</v>
      </c>
      <c r="H7" s="1558">
        <f t="shared" si="2"/>
        <v>1.2357235834083216</v>
      </c>
      <c r="I7" s="603"/>
      <c r="J7" s="25"/>
      <c r="K7" s="25"/>
      <c r="L7" s="25"/>
      <c r="M7" s="25"/>
      <c r="N7" s="25"/>
      <c r="O7" s="25"/>
      <c r="P7" s="25"/>
      <c r="Q7" s="25"/>
    </row>
    <row r="8" spans="1:17" s="610" customFormat="1" ht="23.25" customHeight="1">
      <c r="A8" s="2258" t="s">
        <v>995</v>
      </c>
      <c r="B8" s="2263">
        <v>1909128</v>
      </c>
      <c r="C8" s="570">
        <f t="shared" si="0"/>
        <v>2337255</v>
      </c>
      <c r="D8" s="571">
        <v>2112207</v>
      </c>
      <c r="E8" s="571">
        <v>225048</v>
      </c>
      <c r="F8" s="2257">
        <v>0</v>
      </c>
      <c r="G8" s="570">
        <f t="shared" si="1"/>
        <v>4246383</v>
      </c>
      <c r="H8" s="1558">
        <f t="shared" si="2"/>
        <v>1.2242526430915057</v>
      </c>
      <c r="I8" s="603"/>
      <c r="J8" s="25"/>
      <c r="K8" s="25"/>
      <c r="L8" s="25"/>
      <c r="M8" s="25"/>
      <c r="N8" s="25"/>
      <c r="O8" s="25"/>
      <c r="P8" s="25"/>
      <c r="Q8" s="25"/>
    </row>
    <row r="9" spans="1:17" s="610" customFormat="1" ht="23.25" customHeight="1">
      <c r="A9" s="2258" t="s">
        <v>999</v>
      </c>
      <c r="B9" s="2263">
        <v>1908506</v>
      </c>
      <c r="C9" s="570">
        <f t="shared" si="0"/>
        <v>2357264</v>
      </c>
      <c r="D9" s="571">
        <v>2130478</v>
      </c>
      <c r="E9" s="571">
        <v>226786</v>
      </c>
      <c r="F9" s="2257">
        <v>0</v>
      </c>
      <c r="G9" s="570">
        <f t="shared" si="1"/>
        <v>4265770</v>
      </c>
      <c r="H9" s="1558">
        <f t="shared" si="2"/>
        <v>1.2351357554023932</v>
      </c>
      <c r="I9" s="603"/>
      <c r="J9" s="25"/>
      <c r="K9" s="25"/>
      <c r="L9" s="25"/>
      <c r="M9" s="25"/>
      <c r="N9" s="25"/>
      <c r="O9" s="25"/>
      <c r="P9" s="25"/>
      <c r="Q9" s="25"/>
    </row>
    <row r="10" spans="1:17" s="610" customFormat="1" ht="23.25" customHeight="1">
      <c r="A10" s="2258" t="s">
        <v>1023</v>
      </c>
      <c r="B10" s="2263">
        <v>1918112</v>
      </c>
      <c r="C10" s="570">
        <f t="shared" si="0"/>
        <v>2360503</v>
      </c>
      <c r="D10" s="571">
        <v>2133027</v>
      </c>
      <c r="E10" s="571">
        <v>227476</v>
      </c>
      <c r="F10" s="2257">
        <v>0</v>
      </c>
      <c r="G10" s="570">
        <f t="shared" si="1"/>
        <v>4278615</v>
      </c>
      <c r="H10" s="1558">
        <f t="shared" si="2"/>
        <v>1.2306387739610618</v>
      </c>
      <c r="I10" s="603"/>
      <c r="J10" s="25"/>
      <c r="K10" s="25"/>
      <c r="L10" s="25"/>
      <c r="M10" s="25"/>
      <c r="N10" s="25"/>
      <c r="O10" s="25"/>
      <c r="P10" s="25"/>
      <c r="Q10" s="25"/>
    </row>
    <row r="11" spans="1:17" s="610" customFormat="1" ht="23.25" customHeight="1">
      <c r="A11" s="2259" t="s">
        <v>1031</v>
      </c>
      <c r="B11" s="2263">
        <v>1777226</v>
      </c>
      <c r="C11" s="570">
        <f>+D11+E11</f>
        <v>2372642</v>
      </c>
      <c r="D11" s="571">
        <v>2144083</v>
      </c>
      <c r="E11" s="571">
        <v>228559</v>
      </c>
      <c r="F11" s="2257">
        <v>0</v>
      </c>
      <c r="G11" s="570">
        <f t="shared" si="1"/>
        <v>4149868</v>
      </c>
      <c r="H11" s="1558">
        <f>+C11/B11</f>
        <v>1.3350254835344519</v>
      </c>
      <c r="I11" s="603"/>
      <c r="J11" s="25"/>
      <c r="K11" s="25"/>
      <c r="L11" s="25"/>
      <c r="M11" s="25"/>
      <c r="N11" s="25"/>
      <c r="O11" s="25"/>
      <c r="P11" s="25"/>
      <c r="Q11" s="25"/>
    </row>
    <row r="12" spans="1:17" s="610" customFormat="1" ht="23.25" customHeight="1">
      <c r="A12" s="2259" t="s">
        <v>1036</v>
      </c>
      <c r="B12" s="2263">
        <v>1781475</v>
      </c>
      <c r="C12" s="570">
        <f>+D12+E12</f>
        <v>2226712</v>
      </c>
      <c r="D12" s="571">
        <v>2011014</v>
      </c>
      <c r="E12" s="571">
        <v>215698</v>
      </c>
      <c r="F12" s="2257">
        <v>0</v>
      </c>
      <c r="G12" s="570">
        <f t="shared" si="1"/>
        <v>4008187</v>
      </c>
      <c r="H12" s="1558">
        <f t="shared" ref="H12:H16" si="3">+C12/B12</f>
        <v>1.2499260444294755</v>
      </c>
      <c r="I12" s="603"/>
      <c r="J12" s="25"/>
      <c r="K12" s="25"/>
      <c r="L12" s="25"/>
      <c r="M12" s="25"/>
      <c r="N12" s="25"/>
      <c r="O12" s="25"/>
      <c r="P12" s="25"/>
      <c r="Q12" s="25"/>
    </row>
    <row r="13" spans="1:17" s="610" customFormat="1" ht="23.25" customHeight="1">
      <c r="A13" s="2259" t="s">
        <v>1042</v>
      </c>
      <c r="B13" s="2263">
        <v>1831684</v>
      </c>
      <c r="C13" s="570">
        <f>+D13+E13</f>
        <v>2322781</v>
      </c>
      <c r="D13" s="571">
        <v>2084502</v>
      </c>
      <c r="E13" s="571">
        <v>238279</v>
      </c>
      <c r="F13" s="2257">
        <v>0</v>
      </c>
      <c r="G13" s="570">
        <f t="shared" si="1"/>
        <v>4154465</v>
      </c>
      <c r="H13" s="1558">
        <f t="shared" si="3"/>
        <v>1.268112294478742</v>
      </c>
      <c r="I13" s="603"/>
      <c r="J13" s="25"/>
      <c r="K13" s="25"/>
      <c r="L13" s="25"/>
      <c r="M13" s="25"/>
      <c r="N13" s="25"/>
      <c r="O13" s="25"/>
      <c r="P13" s="25"/>
      <c r="Q13" s="25"/>
    </row>
    <row r="14" spans="1:17" s="610" customFormat="1" ht="23.25" customHeight="1">
      <c r="A14" s="2259" t="s">
        <v>1047</v>
      </c>
      <c r="B14" s="2263">
        <v>1849435</v>
      </c>
      <c r="C14" s="570">
        <v>2337255</v>
      </c>
      <c r="D14" s="571">
        <v>2106073</v>
      </c>
      <c r="E14" s="571">
        <v>233044</v>
      </c>
      <c r="F14" s="2257">
        <v>0</v>
      </c>
      <c r="G14" s="570">
        <f t="shared" si="1"/>
        <v>4186690</v>
      </c>
      <c r="H14" s="1558">
        <f t="shared" si="3"/>
        <v>1.2637670423669931</v>
      </c>
      <c r="I14" s="603"/>
      <c r="J14" s="25"/>
      <c r="K14" s="25"/>
      <c r="L14" s="25"/>
      <c r="M14" s="25"/>
      <c r="N14" s="25"/>
      <c r="O14" s="25"/>
      <c r="P14" s="25"/>
      <c r="Q14" s="25"/>
    </row>
    <row r="15" spans="1:17" s="610" customFormat="1" ht="23.25" customHeight="1">
      <c r="A15" s="2259" t="s">
        <v>1051</v>
      </c>
      <c r="B15" s="2263">
        <v>1829482</v>
      </c>
      <c r="C15" s="570">
        <v>2337255</v>
      </c>
      <c r="D15" s="571">
        <v>2092588</v>
      </c>
      <c r="E15" s="571">
        <v>229338</v>
      </c>
      <c r="F15" s="2257">
        <v>0</v>
      </c>
      <c r="G15" s="570">
        <f t="shared" ref="G15" si="4">+C15+B15</f>
        <v>4166737</v>
      </c>
      <c r="H15" s="1558">
        <f t="shared" ref="H15" si="5">+C15/B15</f>
        <v>1.2775501480747009</v>
      </c>
      <c r="I15" s="603"/>
      <c r="J15" s="25"/>
      <c r="K15" s="25"/>
      <c r="L15" s="25"/>
      <c r="M15" s="25"/>
      <c r="N15" s="25"/>
      <c r="O15" s="25"/>
      <c r="P15" s="25"/>
      <c r="Q15" s="25"/>
    </row>
    <row r="16" spans="1:17" s="610" customFormat="1" ht="23.25" customHeight="1">
      <c r="A16" s="1217" t="s">
        <v>1071</v>
      </c>
      <c r="B16" s="872">
        <v>1835056</v>
      </c>
      <c r="C16" s="781">
        <f>+D16+E16</f>
        <v>2348671</v>
      </c>
      <c r="D16" s="873">
        <v>2121309</v>
      </c>
      <c r="E16" s="873">
        <v>227362</v>
      </c>
      <c r="F16" s="1080">
        <v>330436</v>
      </c>
      <c r="G16" s="781">
        <f>+C16+B16+F16</f>
        <v>4514163</v>
      </c>
      <c r="H16" s="1559">
        <f t="shared" si="3"/>
        <v>1.2798906409395681</v>
      </c>
      <c r="I16" s="603"/>
      <c r="J16" s="25"/>
      <c r="K16" s="25"/>
      <c r="L16" s="25"/>
      <c r="M16" s="25"/>
      <c r="N16" s="25"/>
      <c r="O16" s="25"/>
      <c r="Q16" s="25"/>
    </row>
    <row r="17" spans="1:17" ht="25.5" customHeight="1">
      <c r="A17" s="2365" t="s">
        <v>751</v>
      </c>
      <c r="B17" s="2365"/>
      <c r="C17" s="2365"/>
      <c r="D17" s="2365"/>
      <c r="E17" s="2365"/>
      <c r="F17" s="2365"/>
      <c r="G17" s="2365"/>
      <c r="H17" s="2365"/>
      <c r="I17" s="25"/>
      <c r="J17" s="25"/>
      <c r="K17" s="25"/>
      <c r="L17" s="25"/>
      <c r="M17" s="25"/>
      <c r="N17" s="25"/>
      <c r="O17" s="25"/>
      <c r="P17" s="25"/>
      <c r="Q17" s="25"/>
    </row>
    <row r="18" spans="1:17" ht="25.5" customHeight="1">
      <c r="A18" s="25"/>
      <c r="B18" s="25"/>
      <c r="C18" s="25"/>
      <c r="D18" s="25"/>
      <c r="E18" s="25"/>
      <c r="F18" s="25"/>
      <c r="G18" s="25"/>
      <c r="H18" s="25"/>
      <c r="I18" s="25"/>
      <c r="J18" s="25"/>
      <c r="K18" s="25"/>
      <c r="L18" s="25"/>
      <c r="M18" s="25"/>
      <c r="N18" s="25"/>
      <c r="O18" s="25"/>
      <c r="P18" s="25"/>
      <c r="Q18" s="25"/>
    </row>
    <row r="19" spans="1:17" ht="25.5" customHeight="1">
      <c r="A19" s="25"/>
      <c r="B19" s="25"/>
      <c r="C19" s="25"/>
      <c r="D19" s="25"/>
      <c r="E19" s="25"/>
      <c r="F19" s="25"/>
      <c r="G19" s="25"/>
      <c r="H19" s="25"/>
      <c r="I19" s="25"/>
      <c r="J19" s="25"/>
      <c r="K19" s="25"/>
      <c r="L19" s="25"/>
      <c r="M19" s="25"/>
      <c r="N19" s="25"/>
      <c r="O19" s="25"/>
      <c r="P19" s="25"/>
      <c r="Q19" s="25"/>
    </row>
    <row r="20" spans="1:17" ht="25.5" customHeight="1">
      <c r="A20" s="25"/>
      <c r="B20" s="25"/>
      <c r="C20" s="25"/>
      <c r="D20" s="25"/>
      <c r="E20" s="25"/>
      <c r="F20" s="25"/>
      <c r="G20" s="25"/>
      <c r="H20" s="25"/>
      <c r="I20" s="25"/>
      <c r="J20" s="25"/>
      <c r="K20" s="25"/>
      <c r="L20" s="25"/>
      <c r="M20" s="25"/>
      <c r="N20" s="25"/>
      <c r="O20" s="25"/>
      <c r="P20" s="25"/>
      <c r="Q20" s="25"/>
    </row>
    <row r="21" spans="1:17" ht="25.5" customHeight="1">
      <c r="A21" s="25"/>
      <c r="B21" s="25"/>
      <c r="C21" s="25"/>
      <c r="D21" s="25"/>
      <c r="E21" s="25"/>
      <c r="F21" s="25"/>
      <c r="G21" s="25"/>
      <c r="H21" s="25"/>
      <c r="I21" s="25"/>
      <c r="J21" s="25"/>
      <c r="K21" s="25"/>
      <c r="L21" s="25"/>
      <c r="M21" s="25"/>
      <c r="N21" s="25"/>
      <c r="O21" s="25"/>
      <c r="P21" s="25"/>
      <c r="Q21" s="25"/>
    </row>
    <row r="22" spans="1:17" ht="25.5" customHeight="1">
      <c r="A22" s="25"/>
      <c r="B22" s="25"/>
      <c r="C22" s="25"/>
      <c r="D22" s="25"/>
      <c r="E22" s="25"/>
      <c r="F22" s="25"/>
      <c r="G22" s="25"/>
      <c r="H22" s="25"/>
      <c r="I22" s="25"/>
      <c r="J22" s="25"/>
      <c r="K22" s="25"/>
      <c r="L22" s="25"/>
      <c r="M22" s="25"/>
      <c r="N22" s="25"/>
      <c r="O22" s="25"/>
      <c r="P22" s="25"/>
      <c r="Q22" s="25"/>
    </row>
    <row r="23" spans="1:17" ht="25.5" customHeight="1">
      <c r="A23" s="25"/>
      <c r="B23" s="25"/>
      <c r="C23" s="25"/>
      <c r="D23" s="25"/>
      <c r="E23" s="25"/>
      <c r="F23" s="25"/>
      <c r="G23" s="25"/>
      <c r="H23" s="25"/>
      <c r="I23" s="25"/>
      <c r="J23" s="25"/>
      <c r="K23" s="25"/>
      <c r="L23" s="25"/>
      <c r="M23" s="25"/>
      <c r="N23" s="25"/>
      <c r="O23" s="25"/>
      <c r="P23" s="25"/>
      <c r="Q23" s="25"/>
    </row>
    <row r="24" spans="1:17" ht="25.5" customHeight="1">
      <c r="A24" s="25"/>
      <c r="B24" s="25"/>
      <c r="C24" s="25"/>
      <c r="D24" s="25"/>
      <c r="E24" s="25"/>
      <c r="F24" s="25"/>
      <c r="G24" s="25"/>
      <c r="H24" s="25"/>
      <c r="I24" s="25"/>
      <c r="J24" s="25"/>
      <c r="K24" s="25"/>
      <c r="L24" s="25"/>
      <c r="M24" s="25"/>
      <c r="N24" s="25"/>
      <c r="O24" s="25"/>
      <c r="P24" s="25"/>
      <c r="Q24" s="25"/>
    </row>
    <row r="25" spans="1:17" ht="25.5" customHeight="1">
      <c r="A25" s="25"/>
      <c r="B25" s="25"/>
      <c r="C25" s="25"/>
      <c r="D25" s="25"/>
      <c r="E25" s="25"/>
      <c r="F25" s="25"/>
      <c r="G25" s="25"/>
      <c r="H25" s="25"/>
      <c r="I25" s="25"/>
      <c r="J25" s="25"/>
      <c r="K25" s="25"/>
      <c r="L25" s="25"/>
      <c r="M25" s="25"/>
      <c r="N25" s="25"/>
      <c r="O25" s="25"/>
      <c r="P25" s="25"/>
      <c r="Q25" s="25"/>
    </row>
    <row r="26" spans="1:17" ht="25.5" customHeight="1">
      <c r="A26" s="25"/>
      <c r="B26" s="25"/>
      <c r="C26" s="25"/>
      <c r="D26" s="25"/>
      <c r="E26" s="25"/>
      <c r="F26" s="25"/>
      <c r="G26" s="25"/>
      <c r="H26" s="25"/>
      <c r="I26" s="25"/>
      <c r="J26" s="25"/>
      <c r="K26" s="25"/>
      <c r="L26" s="25"/>
      <c r="M26" s="25"/>
      <c r="N26" s="25"/>
      <c r="O26" s="25"/>
      <c r="P26" s="25"/>
      <c r="Q26" s="25"/>
    </row>
    <row r="27" spans="1:17" ht="25.5" customHeight="1">
      <c r="A27" s="25"/>
      <c r="B27" s="25"/>
      <c r="C27" s="25"/>
      <c r="D27" s="25"/>
      <c r="E27" s="25"/>
      <c r="F27" s="25"/>
      <c r="G27" s="25"/>
      <c r="H27" s="25"/>
      <c r="I27" s="25"/>
      <c r="J27" s="25"/>
      <c r="K27" s="25"/>
      <c r="L27" s="25"/>
      <c r="M27" s="25"/>
      <c r="N27" s="25"/>
      <c r="O27" s="25"/>
      <c r="P27" s="25"/>
      <c r="Q27" s="25"/>
    </row>
    <row r="28" spans="1:17" ht="25.5" customHeight="1">
      <c r="A28" s="25"/>
      <c r="B28" s="25"/>
      <c r="C28" s="25"/>
      <c r="D28" s="25"/>
      <c r="E28" s="25"/>
      <c r="F28" s="25"/>
      <c r="G28" s="25"/>
      <c r="H28" s="25"/>
      <c r="I28" s="25"/>
      <c r="J28" s="25"/>
      <c r="K28" s="25"/>
      <c r="L28" s="25"/>
      <c r="M28" s="25"/>
      <c r="N28" s="25"/>
      <c r="O28" s="25"/>
      <c r="P28" s="25"/>
      <c r="Q28" s="25"/>
    </row>
    <row r="29" spans="1:17" ht="25.5" customHeight="1">
      <c r="A29" s="25"/>
      <c r="B29" s="25"/>
      <c r="C29" s="25"/>
      <c r="D29" s="25"/>
      <c r="E29" s="25"/>
      <c r="F29" s="25"/>
      <c r="G29" s="25"/>
      <c r="H29" s="25"/>
      <c r="I29" s="25"/>
      <c r="J29" s="25"/>
      <c r="K29" s="25"/>
      <c r="L29" s="25"/>
      <c r="M29" s="25"/>
      <c r="N29" s="25"/>
      <c r="O29" s="25"/>
      <c r="P29" s="25"/>
      <c r="Q29" s="25"/>
    </row>
    <row r="30" spans="1:17">
      <c r="A30" s="25"/>
      <c r="B30" s="25"/>
      <c r="C30" s="25"/>
      <c r="D30" s="25"/>
      <c r="E30" s="25"/>
      <c r="F30" s="25"/>
      <c r="G30" s="25"/>
      <c r="H30" s="25"/>
      <c r="P30" s="81"/>
      <c r="Q30" s="81"/>
    </row>
    <row r="31" spans="1:17">
      <c r="A31" s="25"/>
      <c r="B31" s="25"/>
      <c r="C31" s="25"/>
      <c r="D31" s="25"/>
      <c r="E31" s="25"/>
      <c r="F31" s="25"/>
      <c r="G31" s="25"/>
      <c r="H31" s="25"/>
      <c r="P31" s="81"/>
      <c r="Q31" s="81"/>
    </row>
    <row r="32" spans="1:17">
      <c r="P32" s="81"/>
      <c r="Q32" s="81"/>
    </row>
    <row r="33" spans="1:17">
      <c r="P33" s="81"/>
      <c r="Q33" s="81"/>
    </row>
    <row r="34" spans="1:17" ht="51" customHeight="1">
      <c r="P34" s="81"/>
      <c r="Q34" s="81"/>
    </row>
    <row r="35" spans="1:17" ht="78" customHeight="1">
      <c r="I35" s="687"/>
      <c r="J35" s="687"/>
      <c r="K35" s="687"/>
      <c r="L35" s="687"/>
      <c r="M35" s="687"/>
      <c r="N35" s="687"/>
      <c r="O35" s="687"/>
      <c r="P35" s="687"/>
      <c r="Q35" s="687"/>
    </row>
    <row r="36" spans="1:17">
      <c r="P36" s="82"/>
      <c r="Q36" s="82"/>
    </row>
    <row r="37" spans="1:17" ht="23.25">
      <c r="A37" s="687"/>
      <c r="B37" s="687"/>
      <c r="C37" s="687"/>
      <c r="D37" s="687"/>
      <c r="E37" s="687"/>
      <c r="F37" s="2180"/>
      <c r="G37" s="687"/>
      <c r="H37" s="687"/>
      <c r="P37" s="82"/>
      <c r="Q37" s="82"/>
    </row>
    <row r="38" spans="1:17">
      <c r="P38" s="82"/>
      <c r="Q38" s="82"/>
    </row>
    <row r="39" spans="1:17">
      <c r="P39" s="82"/>
      <c r="Q39" s="82"/>
    </row>
    <row r="40" spans="1:17">
      <c r="P40" s="82"/>
      <c r="Q40" s="82"/>
    </row>
    <row r="41" spans="1:17">
      <c r="P41" s="82"/>
      <c r="Q41" s="82"/>
    </row>
    <row r="42" spans="1:17">
      <c r="P42" s="82"/>
      <c r="Q42" s="82"/>
    </row>
    <row r="43" spans="1:17">
      <c r="P43" s="82"/>
      <c r="Q43" s="82"/>
    </row>
    <row r="44" spans="1:17">
      <c r="P44" s="82"/>
      <c r="Q44" s="82"/>
    </row>
    <row r="45" spans="1:17">
      <c r="P45" s="82"/>
      <c r="Q45" s="82"/>
    </row>
    <row r="46" spans="1:17">
      <c r="P46" s="82"/>
      <c r="Q46" s="82"/>
    </row>
    <row r="47" spans="1:17">
      <c r="I47" s="82"/>
      <c r="J47" s="82"/>
      <c r="K47" s="82"/>
      <c r="L47" s="82"/>
      <c r="M47" s="82"/>
      <c r="N47" s="82"/>
      <c r="O47" s="82"/>
      <c r="P47" s="82"/>
      <c r="Q47" s="82"/>
    </row>
    <row r="49" spans="2:8">
      <c r="B49" s="82"/>
      <c r="C49" s="82"/>
      <c r="D49" s="82"/>
      <c r="E49" s="82"/>
      <c r="F49" s="82"/>
      <c r="G49" s="82"/>
      <c r="H49" s="82"/>
    </row>
  </sheetData>
  <mergeCells count="2">
    <mergeCell ref="A1:Q1"/>
    <mergeCell ref="A17:H17"/>
  </mergeCells>
  <conditionalFormatting sqref="B16 D16:E16 H4:H16">
    <cfRule type="cellIs" dxfId="50" priority="2" operator="equal">
      <formula>0</formula>
    </cfRule>
  </conditionalFormatting>
  <conditionalFormatting sqref="D10:E15 B10:B16">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T56"/>
  <sheetViews>
    <sheetView showGridLines="0" view="pageBreakPreview" zoomScale="55" zoomScaleNormal="100" zoomScaleSheetLayoutView="55" zoomScalePageLayoutView="62" workbookViewId="0">
      <pane xSplit="1" ySplit="3" topLeftCell="B7" activePane="bottomRight" state="frozen"/>
      <selection pane="topRight" activeCell="B1" sqref="B1"/>
      <selection pane="bottomLeft" activeCell="A4" sqref="A4"/>
      <selection pane="bottomRight" activeCell="D17" sqref="D17:F17"/>
    </sheetView>
  </sheetViews>
  <sheetFormatPr baseColWidth="10" defaultColWidth="11.42578125" defaultRowHeight="15"/>
  <cols>
    <col min="1" max="1" width="23.42578125" style="162" customWidth="1"/>
    <col min="2" max="2" width="30.28515625" style="614" customWidth="1"/>
    <col min="3" max="3" width="38" style="614" customWidth="1"/>
    <col min="4" max="4" width="32.85546875" style="614" customWidth="1"/>
    <col min="5" max="5" width="34.140625" style="614" customWidth="1"/>
    <col min="6" max="6" width="26.5703125" style="2179" customWidth="1"/>
    <col min="7" max="7" width="29.7109375" style="67" customWidth="1"/>
    <col min="8" max="8" width="28.42578125" style="67" customWidth="1"/>
    <col min="9" max="9" width="17.7109375" style="67" customWidth="1"/>
    <col min="10" max="10" width="20.7109375" style="67" customWidth="1"/>
    <col min="11" max="11" width="16.85546875" style="67" customWidth="1"/>
    <col min="12" max="12" width="14.5703125" style="67" customWidth="1"/>
    <col min="13" max="13" width="15" style="67" customWidth="1"/>
    <col min="14" max="14" width="17.28515625" style="67" customWidth="1"/>
    <col min="15" max="16384" width="11.42578125" style="67"/>
  </cols>
  <sheetData>
    <row r="1" spans="1:14" ht="104.25" customHeight="1">
      <c r="A1" s="2341"/>
      <c r="B1" s="2341"/>
      <c r="C1" s="2341"/>
      <c r="D1" s="2341"/>
      <c r="E1" s="2341"/>
      <c r="F1" s="2341"/>
      <c r="G1" s="2341"/>
      <c r="H1" s="2341"/>
      <c r="I1" s="2341"/>
      <c r="J1" s="2341"/>
      <c r="K1" s="2341"/>
      <c r="L1" s="2341"/>
      <c r="M1" s="2341"/>
      <c r="N1" s="2341"/>
    </row>
    <row r="2" spans="1:14" s="32" customFormat="1" ht="8.25" customHeight="1">
      <c r="A2" s="649"/>
      <c r="B2" s="559"/>
      <c r="C2" s="559"/>
      <c r="D2" s="559"/>
      <c r="E2" s="559"/>
      <c r="F2" s="2181"/>
      <c r="G2" s="360"/>
      <c r="H2" s="360"/>
      <c r="I2" s="148"/>
      <c r="J2" s="148"/>
      <c r="K2" s="148"/>
      <c r="L2" s="148"/>
      <c r="M2" s="148"/>
      <c r="N2" s="148"/>
    </row>
    <row r="3" spans="1:14" ht="99" customHeight="1">
      <c r="A3" s="1496" t="s">
        <v>181</v>
      </c>
      <c r="B3" s="1497" t="s">
        <v>543</v>
      </c>
      <c r="C3" s="1498" t="s">
        <v>483</v>
      </c>
      <c r="D3" s="1498" t="s">
        <v>550</v>
      </c>
      <c r="E3" s="1498" t="s">
        <v>484</v>
      </c>
      <c r="F3" s="2264" t="s">
        <v>1072</v>
      </c>
      <c r="G3" s="1497" t="s">
        <v>485</v>
      </c>
      <c r="H3" s="1150" t="s">
        <v>416</v>
      </c>
      <c r="I3"/>
      <c r="J3"/>
      <c r="K3"/>
      <c r="L3"/>
      <c r="M3"/>
      <c r="N3"/>
    </row>
    <row r="4" spans="1:14" s="540" customFormat="1" ht="23.25" customHeight="1">
      <c r="A4" s="688" t="s">
        <v>388</v>
      </c>
      <c r="B4" s="615">
        <v>1005990</v>
      </c>
      <c r="C4" s="766">
        <f t="shared" ref="C4:C14" si="0">+D4+E4</f>
        <v>593477</v>
      </c>
      <c r="D4" s="485">
        <v>586713</v>
      </c>
      <c r="E4" s="485">
        <v>6764</v>
      </c>
      <c r="F4" s="485"/>
      <c r="G4" s="647">
        <f>+C4+B4</f>
        <v>1599467</v>
      </c>
      <c r="H4" s="1151">
        <f t="shared" ref="H4:H13" si="1">+C4/B4</f>
        <v>0.58994323999244525</v>
      </c>
    </row>
    <row r="5" spans="1:14" s="540" customFormat="1" ht="23.25" customHeight="1">
      <c r="A5" s="688" t="s">
        <v>389</v>
      </c>
      <c r="B5" s="615">
        <v>992746</v>
      </c>
      <c r="C5" s="766">
        <f t="shared" si="0"/>
        <v>736925</v>
      </c>
      <c r="D5" s="485">
        <v>718099</v>
      </c>
      <c r="E5" s="485">
        <v>18826</v>
      </c>
      <c r="F5" s="485"/>
      <c r="G5" s="647">
        <f t="shared" ref="G5:G17" si="2">+C5+B5</f>
        <v>1729671</v>
      </c>
      <c r="H5" s="1151">
        <f t="shared" si="1"/>
        <v>0.74230971467021778</v>
      </c>
    </row>
    <row r="6" spans="1:14" s="540" customFormat="1" ht="23.25" customHeight="1">
      <c r="A6" s="688" t="s">
        <v>147</v>
      </c>
      <c r="B6" s="615">
        <v>1084705</v>
      </c>
      <c r="C6" s="766">
        <f t="shared" si="0"/>
        <v>1011527</v>
      </c>
      <c r="D6" s="485">
        <v>965195</v>
      </c>
      <c r="E6" s="485">
        <v>46332</v>
      </c>
      <c r="F6" s="485"/>
      <c r="G6" s="647">
        <f t="shared" si="2"/>
        <v>2096232</v>
      </c>
      <c r="H6" s="1151">
        <f t="shared" si="1"/>
        <v>0.93253649609801748</v>
      </c>
    </row>
    <row r="7" spans="1:14" s="540" customFormat="1" ht="23.25" customHeight="1">
      <c r="A7" s="688" t="s">
        <v>148</v>
      </c>
      <c r="B7" s="615">
        <v>1183463</v>
      </c>
      <c r="C7" s="766">
        <f t="shared" si="0"/>
        <v>1234529</v>
      </c>
      <c r="D7" s="485">
        <v>1163938</v>
      </c>
      <c r="E7" s="485">
        <v>70591</v>
      </c>
      <c r="F7" s="2265">
        <v>0</v>
      </c>
      <c r="G7" s="647">
        <f t="shared" si="2"/>
        <v>2417992</v>
      </c>
      <c r="H7" s="1151">
        <f t="shared" si="1"/>
        <v>1.043149637969248</v>
      </c>
    </row>
    <row r="8" spans="1:14" s="540" customFormat="1" ht="23.25" customHeight="1">
      <c r="A8" s="688" t="s">
        <v>390</v>
      </c>
      <c r="B8" s="615">
        <v>1224959</v>
      </c>
      <c r="C8" s="766">
        <f t="shared" si="0"/>
        <v>1361984</v>
      </c>
      <c r="D8" s="485">
        <v>1266038</v>
      </c>
      <c r="E8" s="485">
        <v>95946</v>
      </c>
      <c r="F8" s="2265">
        <v>0</v>
      </c>
      <c r="G8" s="647">
        <f t="shared" si="2"/>
        <v>2586943</v>
      </c>
      <c r="H8" s="1151">
        <f t="shared" si="1"/>
        <v>1.1118608867725368</v>
      </c>
    </row>
    <row r="9" spans="1:14" s="540" customFormat="1" ht="23.25" customHeight="1">
      <c r="A9" s="688" t="s">
        <v>391</v>
      </c>
      <c r="B9" s="615">
        <v>1270865</v>
      </c>
      <c r="C9" s="766">
        <f t="shared" si="0"/>
        <v>1476870</v>
      </c>
      <c r="D9" s="485">
        <v>1362366</v>
      </c>
      <c r="E9" s="485">
        <v>114504</v>
      </c>
      <c r="F9" s="2265">
        <v>0</v>
      </c>
      <c r="G9" s="647">
        <f t="shared" si="2"/>
        <v>2747735</v>
      </c>
      <c r="H9" s="1151">
        <f t="shared" si="1"/>
        <v>1.1620982559123116</v>
      </c>
    </row>
    <row r="10" spans="1:14" s="540" customFormat="1" ht="23.25" customHeight="1">
      <c r="A10" s="688" t="s">
        <v>415</v>
      </c>
      <c r="B10" s="615">
        <v>1353109</v>
      </c>
      <c r="C10" s="766">
        <f t="shared" si="0"/>
        <v>1612217</v>
      </c>
      <c r="D10" s="485">
        <v>1478208</v>
      </c>
      <c r="E10" s="485">
        <v>134009</v>
      </c>
      <c r="F10" s="2265">
        <v>0</v>
      </c>
      <c r="G10" s="647">
        <f t="shared" si="2"/>
        <v>2965326</v>
      </c>
      <c r="H10" s="1151">
        <f t="shared" si="1"/>
        <v>1.1914908555038803</v>
      </c>
    </row>
    <row r="11" spans="1:14" s="540" customFormat="1" ht="23.25" customHeight="1">
      <c r="A11" s="688" t="s">
        <v>427</v>
      </c>
      <c r="B11" s="615">
        <v>1451773</v>
      </c>
      <c r="C11" s="766">
        <f t="shared" si="0"/>
        <v>1773174</v>
      </c>
      <c r="D11" s="485">
        <v>1621827</v>
      </c>
      <c r="E11" s="485">
        <v>151347</v>
      </c>
      <c r="F11" s="2265">
        <v>0</v>
      </c>
      <c r="G11" s="647">
        <f t="shared" si="2"/>
        <v>3224947</v>
      </c>
      <c r="H11" s="1151">
        <f t="shared" si="1"/>
        <v>1.2213851614543045</v>
      </c>
      <c r="L11" s="648"/>
      <c r="M11" s="648"/>
      <c r="N11" s="648"/>
    </row>
    <row r="12" spans="1:14" s="540" customFormat="1" ht="23.25" customHeight="1">
      <c r="A12" s="764" t="s">
        <v>719</v>
      </c>
      <c r="B12" s="765">
        <v>1544927</v>
      </c>
      <c r="C12" s="766">
        <f t="shared" si="0"/>
        <v>1862134</v>
      </c>
      <c r="D12" s="767">
        <v>1683703</v>
      </c>
      <c r="E12" s="767">
        <v>178431</v>
      </c>
      <c r="F12" s="2265">
        <v>0</v>
      </c>
      <c r="G12" s="647">
        <f t="shared" si="2"/>
        <v>3407061</v>
      </c>
      <c r="H12" s="1151">
        <f t="shared" si="1"/>
        <v>1.2053216753930769</v>
      </c>
      <c r="K12" s="648"/>
      <c r="L12" s="648"/>
      <c r="M12" s="648"/>
      <c r="N12" s="648"/>
    </row>
    <row r="13" spans="1:14" s="540" customFormat="1" ht="23.25" customHeight="1">
      <c r="A13" s="764" t="s">
        <v>747</v>
      </c>
      <c r="B13" s="765">
        <v>1668163</v>
      </c>
      <c r="C13" s="766">
        <f t="shared" si="0"/>
        <v>2031653</v>
      </c>
      <c r="D13" s="767">
        <v>1839469</v>
      </c>
      <c r="E13" s="767">
        <v>192184</v>
      </c>
      <c r="F13" s="2265">
        <v>0</v>
      </c>
      <c r="G13" s="647">
        <f t="shared" si="2"/>
        <v>3699816</v>
      </c>
      <c r="H13" s="1151">
        <f t="shared" si="1"/>
        <v>1.2178983708426574</v>
      </c>
      <c r="K13" s="648"/>
      <c r="L13" s="648"/>
      <c r="M13" s="648"/>
      <c r="N13" s="648"/>
    </row>
    <row r="14" spans="1:14" s="540" customFormat="1" ht="23.25" customHeight="1">
      <c r="A14" s="764" t="s">
        <v>799</v>
      </c>
      <c r="B14" s="765">
        <v>1819118</v>
      </c>
      <c r="C14" s="766">
        <f t="shared" si="0"/>
        <v>2201181</v>
      </c>
      <c r="D14" s="767">
        <v>1995239</v>
      </c>
      <c r="E14" s="767">
        <v>205942</v>
      </c>
      <c r="F14" s="2265">
        <v>0</v>
      </c>
      <c r="G14" s="647">
        <f t="shared" si="2"/>
        <v>4020299</v>
      </c>
      <c r="H14" s="1151">
        <f>+C14/B14</f>
        <v>1.2100265073513647</v>
      </c>
      <c r="K14" s="648"/>
      <c r="L14" s="648"/>
      <c r="M14" s="648"/>
      <c r="N14" s="648"/>
    </row>
    <row r="15" spans="1:14" ht="23.25" customHeight="1">
      <c r="A15" s="764" t="s">
        <v>825</v>
      </c>
      <c r="B15" s="765">
        <v>1896154</v>
      </c>
      <c r="C15" s="766">
        <f>+D15+E15</f>
        <v>2344315</v>
      </c>
      <c r="D15" s="767">
        <v>2123086</v>
      </c>
      <c r="E15" s="767">
        <v>221229</v>
      </c>
      <c r="F15" s="2265">
        <v>0</v>
      </c>
      <c r="G15" s="647">
        <f t="shared" si="2"/>
        <v>4240469</v>
      </c>
      <c r="H15" s="1151">
        <f>+C15/B15</f>
        <v>1.2363526380241268</v>
      </c>
      <c r="I15" s="25"/>
      <c r="J15" s="25"/>
      <c r="K15" s="25"/>
      <c r="L15" s="25"/>
      <c r="M15" s="25"/>
      <c r="N15" s="25"/>
    </row>
    <row r="16" spans="1:14" s="610" customFormat="1" ht="23.25" customHeight="1">
      <c r="A16" s="1828" t="s">
        <v>985</v>
      </c>
      <c r="B16" s="1829">
        <v>1927961</v>
      </c>
      <c r="C16" s="766">
        <f>+D16+E16</f>
        <v>2382384</v>
      </c>
      <c r="D16" s="767">
        <v>2155873</v>
      </c>
      <c r="E16" s="767">
        <v>226511</v>
      </c>
      <c r="F16" s="2265">
        <v>0</v>
      </c>
      <c r="G16" s="647">
        <f t="shared" ref="G16" si="3">+C16+B16</f>
        <v>4310345</v>
      </c>
      <c r="H16" s="1151">
        <f>+C16/B16</f>
        <v>1.2357013445811404</v>
      </c>
      <c r="I16" s="25"/>
      <c r="J16" s="25"/>
      <c r="K16" s="25"/>
      <c r="L16" s="25"/>
      <c r="M16" s="25"/>
      <c r="N16" s="25"/>
    </row>
    <row r="17" spans="1:20" ht="23.25" customHeight="1">
      <c r="A17" s="1209" t="s">
        <v>1075</v>
      </c>
      <c r="B17" s="1212">
        <f>+'Resumen EEp (2)'!B24</f>
        <v>1729334</v>
      </c>
      <c r="C17" s="1211">
        <f>D17+E17</f>
        <v>2567501</v>
      </c>
      <c r="D17" s="1213">
        <f>+'Resumen EEp (2)'!B25+'Resumen EEp (2)'!B27</f>
        <v>2355090</v>
      </c>
      <c r="E17" s="1213">
        <f>+'Resumen EEp (2)'!B26</f>
        <v>212411</v>
      </c>
      <c r="F17" s="767">
        <f>+'III.2.3. Afil. SFS RC Mensual'!F16</f>
        <v>330436</v>
      </c>
      <c r="G17" s="647">
        <f t="shared" si="2"/>
        <v>4296835</v>
      </c>
      <c r="H17" s="1210">
        <f>C17/B17</f>
        <v>1.4846761816976941</v>
      </c>
      <c r="I17" s="25"/>
      <c r="J17" s="25"/>
      <c r="K17" s="25"/>
      <c r="L17" s="25"/>
      <c r="M17" s="25"/>
      <c r="N17" s="25"/>
      <c r="T17" s="67" t="s">
        <v>10</v>
      </c>
    </row>
    <row r="18" spans="1:20" ht="25.5" customHeight="1">
      <c r="A18" s="2366" t="s">
        <v>729</v>
      </c>
      <c r="B18" s="2366"/>
      <c r="C18" s="2366"/>
      <c r="D18" s="2366"/>
      <c r="E18" s="2366"/>
      <c r="F18" s="2367"/>
      <c r="G18" s="2366"/>
      <c r="H18" s="2366"/>
      <c r="I18" s="25"/>
      <c r="J18" s="25"/>
      <c r="K18" s="25"/>
      <c r="L18" s="25"/>
      <c r="M18" s="25"/>
      <c r="N18" s="25"/>
    </row>
    <row r="19" spans="1:20" ht="25.5" customHeight="1">
      <c r="A19" s="25"/>
      <c r="B19" s="616"/>
      <c r="C19" s="616"/>
      <c r="D19" s="616"/>
      <c r="E19" s="616"/>
      <c r="F19" s="616"/>
      <c r="G19" s="25"/>
      <c r="H19" s="25"/>
      <c r="I19" s="25"/>
      <c r="J19" s="25"/>
      <c r="K19" s="25"/>
      <c r="L19" s="25"/>
      <c r="M19" s="25"/>
      <c r="N19" s="25"/>
    </row>
    <row r="20" spans="1:20" ht="25.5" customHeight="1">
      <c r="A20" s="25"/>
      <c r="B20" s="616"/>
      <c r="C20" s="616"/>
      <c r="D20" s="616"/>
      <c r="E20" s="616"/>
      <c r="F20" s="616"/>
      <c r="G20" s="25"/>
      <c r="H20" s="25"/>
      <c r="I20" s="25"/>
      <c r="J20" s="25"/>
      <c r="K20" s="25"/>
      <c r="L20" s="25"/>
      <c r="M20" s="25"/>
      <c r="N20" s="25"/>
    </row>
    <row r="21" spans="1:20" ht="25.5" customHeight="1">
      <c r="A21" s="25"/>
      <c r="B21" s="616"/>
      <c r="C21" s="616"/>
      <c r="D21" s="616"/>
      <c r="E21" s="616"/>
      <c r="F21" s="616"/>
      <c r="G21" s="25"/>
      <c r="H21" s="25"/>
      <c r="I21" s="25"/>
      <c r="J21" s="25"/>
      <c r="K21" s="25"/>
      <c r="L21" s="25"/>
      <c r="M21" s="25"/>
      <c r="N21" s="25"/>
    </row>
    <row r="22" spans="1:20" ht="25.5" customHeight="1">
      <c r="A22" s="25"/>
      <c r="B22" s="616"/>
      <c r="C22" s="616"/>
      <c r="D22" s="616"/>
      <c r="E22" s="616"/>
      <c r="F22" s="616"/>
      <c r="G22" s="25"/>
      <c r="H22" s="25"/>
      <c r="I22" s="25"/>
      <c r="J22" s="25"/>
      <c r="K22" s="25"/>
      <c r="L22" s="25"/>
      <c r="M22" s="25"/>
      <c r="N22" s="25"/>
    </row>
    <row r="23" spans="1:20" ht="25.5" customHeight="1">
      <c r="A23" s="25"/>
      <c r="B23" s="616"/>
      <c r="C23" s="616"/>
      <c r="D23" s="616"/>
      <c r="E23" s="616"/>
      <c r="F23" s="616"/>
      <c r="G23" s="25"/>
      <c r="H23" s="25"/>
      <c r="I23" s="25"/>
      <c r="J23" s="25"/>
      <c r="K23" s="25"/>
      <c r="L23" s="25"/>
      <c r="M23" s="25"/>
      <c r="N23" s="25"/>
    </row>
    <row r="24" spans="1:20" ht="25.5" customHeight="1">
      <c r="A24" s="25"/>
      <c r="B24" s="616"/>
      <c r="C24" s="616"/>
      <c r="D24" s="616"/>
      <c r="E24" s="616"/>
      <c r="F24" s="616"/>
      <c r="G24" s="25"/>
      <c r="H24" s="25"/>
      <c r="I24" s="25"/>
      <c r="J24" s="25"/>
      <c r="K24" s="25"/>
      <c r="L24" s="25"/>
      <c r="M24" s="25"/>
      <c r="N24" s="25"/>
    </row>
    <row r="25" spans="1:20" ht="25.5" customHeight="1">
      <c r="A25" s="25"/>
      <c r="B25" s="616"/>
      <c r="C25" s="616"/>
      <c r="D25" s="616"/>
      <c r="E25" s="616"/>
      <c r="F25" s="616"/>
      <c r="G25" s="25"/>
      <c r="H25" s="25"/>
      <c r="I25" s="25"/>
      <c r="J25" s="25"/>
      <c r="K25" s="25"/>
      <c r="L25" s="25"/>
      <c r="M25" s="25"/>
      <c r="N25" s="25"/>
    </row>
    <row r="26" spans="1:20" ht="25.5" customHeight="1">
      <c r="A26" s="25"/>
      <c r="B26" s="616"/>
      <c r="C26" s="616"/>
      <c r="D26" s="616"/>
      <c r="E26" s="616"/>
      <c r="F26" s="616"/>
      <c r="G26" s="25"/>
      <c r="H26" s="25"/>
      <c r="I26" s="25"/>
      <c r="J26" s="25"/>
      <c r="K26" s="25"/>
      <c r="L26" s="25"/>
      <c r="M26" s="25"/>
      <c r="N26" s="25"/>
    </row>
    <row r="27" spans="1:20" ht="25.5" customHeight="1">
      <c r="A27" s="25"/>
      <c r="B27" s="616"/>
      <c r="C27" s="616"/>
      <c r="D27" s="616"/>
      <c r="E27" s="616"/>
      <c r="F27" s="616"/>
      <c r="G27" s="25"/>
      <c r="H27" s="25"/>
      <c r="I27" s="25"/>
      <c r="J27" s="25"/>
      <c r="K27" s="25"/>
      <c r="L27" s="25"/>
      <c r="M27" s="25"/>
      <c r="N27" s="25"/>
    </row>
    <row r="28" spans="1:20" ht="25.5" customHeight="1">
      <c r="A28" s="25"/>
      <c r="B28" s="616"/>
      <c r="C28" s="616"/>
      <c r="D28" s="616"/>
      <c r="E28" s="616"/>
      <c r="F28" s="616"/>
      <c r="G28" s="25"/>
      <c r="H28" s="25"/>
      <c r="I28" s="25"/>
      <c r="J28" s="25"/>
      <c r="K28" s="25"/>
      <c r="L28" s="25"/>
      <c r="M28" s="25"/>
      <c r="N28" s="25"/>
    </row>
    <row r="29" spans="1:20" ht="25.5" customHeight="1">
      <c r="A29" s="25"/>
      <c r="B29" s="616"/>
      <c r="C29" s="616"/>
      <c r="D29" s="616"/>
      <c r="E29" s="616"/>
      <c r="F29" s="616"/>
      <c r="G29" s="25"/>
      <c r="H29" s="25"/>
      <c r="I29" s="25"/>
      <c r="J29" s="25"/>
      <c r="K29" s="25"/>
      <c r="L29" s="25"/>
      <c r="M29" s="25"/>
      <c r="N29" s="25"/>
    </row>
    <row r="30" spans="1:20" ht="25.5" customHeight="1">
      <c r="A30" s="25"/>
      <c r="B30" s="616"/>
      <c r="C30" s="616"/>
      <c r="D30" s="616"/>
      <c r="E30" s="616"/>
      <c r="F30" s="616"/>
      <c r="G30" s="25"/>
      <c r="H30" s="25"/>
      <c r="I30" s="25"/>
      <c r="J30" s="25"/>
      <c r="K30" s="25"/>
      <c r="L30" s="25"/>
      <c r="M30" s="25"/>
      <c r="N30" s="25"/>
    </row>
    <row r="31" spans="1:20" ht="25.5" customHeight="1">
      <c r="A31" s="25"/>
      <c r="B31" s="616"/>
      <c r="C31" s="616"/>
      <c r="D31" s="616"/>
      <c r="E31" s="616"/>
      <c r="F31" s="616"/>
      <c r="G31" s="25"/>
      <c r="H31" s="25"/>
      <c r="I31" s="25"/>
      <c r="J31" s="25"/>
      <c r="K31" s="25"/>
      <c r="L31" s="25"/>
      <c r="M31" s="25"/>
      <c r="N31" s="25"/>
    </row>
    <row r="32" spans="1:20" ht="25.5" customHeight="1">
      <c r="A32" s="25"/>
      <c r="B32" s="616"/>
      <c r="C32" s="616"/>
      <c r="D32" s="616"/>
      <c r="E32" s="616"/>
      <c r="F32" s="616"/>
      <c r="G32" s="25"/>
      <c r="H32" s="25"/>
      <c r="I32" s="25"/>
      <c r="J32" s="25"/>
      <c r="K32" s="25"/>
      <c r="L32" s="25"/>
      <c r="M32" s="25"/>
      <c r="N32" s="25"/>
    </row>
    <row r="33" spans="1:17" ht="25.5" customHeight="1">
      <c r="A33" s="25"/>
      <c r="B33" s="616"/>
      <c r="C33" s="616"/>
      <c r="D33" s="616"/>
      <c r="E33" s="616"/>
      <c r="F33" s="616"/>
      <c r="G33" s="25"/>
      <c r="H33" s="25"/>
      <c r="I33" s="25"/>
      <c r="J33" s="25"/>
      <c r="K33" s="25"/>
      <c r="L33" s="25"/>
      <c r="M33" s="25"/>
      <c r="N33" s="25"/>
    </row>
    <row r="34" spans="1:17" ht="25.5" customHeight="1">
      <c r="A34" s="25"/>
      <c r="B34" s="616"/>
      <c r="C34" s="616"/>
      <c r="D34" s="616"/>
      <c r="E34" s="616"/>
      <c r="F34" s="616"/>
      <c r="G34" s="25"/>
      <c r="H34" s="25"/>
      <c r="I34" s="25"/>
      <c r="J34" s="25"/>
      <c r="K34" s="25"/>
      <c r="L34" s="25"/>
      <c r="M34" s="25"/>
      <c r="N34" s="25"/>
    </row>
    <row r="35" spans="1:17" ht="25.5" customHeight="1">
      <c r="A35" s="25"/>
      <c r="B35" s="616"/>
      <c r="C35" s="616"/>
      <c r="D35" s="616"/>
      <c r="E35" s="616"/>
      <c r="F35" s="616"/>
      <c r="G35" s="25"/>
      <c r="H35" s="25"/>
      <c r="I35" s="25"/>
      <c r="J35" s="25"/>
      <c r="K35" s="25"/>
      <c r="L35" s="25"/>
      <c r="M35" s="25"/>
      <c r="N35" s="25"/>
    </row>
    <row r="36" spans="1:17" ht="25.5" customHeight="1">
      <c r="A36" s="25"/>
      <c r="B36" s="616"/>
      <c r="C36" s="616"/>
      <c r="D36" s="616"/>
      <c r="E36" s="616"/>
      <c r="F36" s="616"/>
      <c r="G36" s="25"/>
      <c r="H36" s="25"/>
      <c r="I36" s="25"/>
      <c r="J36" s="25"/>
      <c r="K36" s="25"/>
      <c r="L36" s="25"/>
      <c r="M36" s="25"/>
      <c r="N36" s="25"/>
    </row>
    <row r="37" spans="1:17">
      <c r="A37" s="25"/>
      <c r="B37" s="616"/>
      <c r="C37" s="616"/>
      <c r="D37" s="616"/>
      <c r="E37" s="616"/>
      <c r="F37" s="616"/>
      <c r="G37" s="25"/>
      <c r="H37" s="25"/>
      <c r="O37" s="82"/>
    </row>
    <row r="38" spans="1:17">
      <c r="A38" s="25"/>
      <c r="B38" s="616"/>
      <c r="C38" s="616"/>
      <c r="D38" s="616"/>
      <c r="E38" s="616"/>
      <c r="F38" s="616"/>
      <c r="G38" s="25"/>
      <c r="H38" s="25"/>
      <c r="O38" s="82"/>
    </row>
    <row r="39" spans="1:17">
      <c r="O39" s="82"/>
    </row>
    <row r="40" spans="1:17">
      <c r="O40" s="82"/>
    </row>
    <row r="41" spans="1:17" ht="51" customHeight="1">
      <c r="O41" s="82"/>
    </row>
    <row r="42" spans="1:17" ht="78" customHeight="1">
      <c r="I42" s="687"/>
      <c r="J42" s="687"/>
      <c r="K42" s="687"/>
      <c r="L42" s="687"/>
      <c r="M42" s="687"/>
      <c r="N42" s="687"/>
      <c r="O42" s="82"/>
    </row>
    <row r="44" spans="1:17" ht="23.25">
      <c r="A44" s="687"/>
      <c r="B44" s="687"/>
      <c r="C44" s="687"/>
      <c r="D44" s="687"/>
      <c r="E44" s="687"/>
      <c r="F44" s="2180"/>
      <c r="G44" s="687"/>
      <c r="H44" s="687"/>
    </row>
    <row r="48" spans="1:17">
      <c r="O48" s="82"/>
      <c r="P48" s="82"/>
      <c r="Q48" s="82"/>
    </row>
    <row r="49" spans="2:17">
      <c r="O49" s="82"/>
      <c r="P49" s="82"/>
      <c r="Q49" s="82"/>
    </row>
    <row r="50" spans="2:17">
      <c r="O50" s="82"/>
      <c r="P50" s="82"/>
      <c r="Q50" s="82"/>
    </row>
    <row r="51" spans="2:17">
      <c r="O51" s="82"/>
      <c r="P51" s="82"/>
      <c r="Q51" s="82"/>
    </row>
    <row r="52" spans="2:17">
      <c r="O52" s="82"/>
      <c r="P52" s="82"/>
      <c r="Q52" s="82"/>
    </row>
    <row r="53" spans="2:17">
      <c r="O53" s="82"/>
      <c r="P53" s="82"/>
      <c r="Q53" s="82"/>
    </row>
    <row r="54" spans="2:17">
      <c r="I54" s="82"/>
      <c r="J54" s="82"/>
      <c r="K54" s="82"/>
      <c r="L54" s="82"/>
      <c r="M54" s="82"/>
      <c r="N54" s="82"/>
      <c r="O54" s="82"/>
      <c r="P54" s="82"/>
      <c r="Q54" s="82"/>
    </row>
    <row r="56" spans="2:17">
      <c r="B56" s="617"/>
      <c r="C56" s="617"/>
      <c r="D56" s="617"/>
      <c r="E56" s="617"/>
      <c r="F56" s="617"/>
      <c r="G56" s="82"/>
      <c r="H56" s="82"/>
    </row>
  </sheetData>
  <mergeCells count="2">
    <mergeCell ref="A1:N1"/>
    <mergeCell ref="A18:H18"/>
  </mergeCells>
  <conditionalFormatting sqref="A17:F17 H17">
    <cfRule type="cellIs" dxfId="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O43"/>
  <sheetViews>
    <sheetView showGridLines="0" view="pageBreakPreview" zoomScale="55" zoomScaleNormal="100" zoomScaleSheetLayoutView="55" zoomScalePageLayoutView="62" workbookViewId="0">
      <selection activeCell="J14" sqref="J14"/>
    </sheetView>
  </sheetViews>
  <sheetFormatPr baseColWidth="10" defaultColWidth="11.42578125" defaultRowHeight="15"/>
  <cols>
    <col min="1" max="1" width="17.7109375" style="67" customWidth="1"/>
    <col min="2" max="2" width="29.7109375" style="67" customWidth="1"/>
    <col min="3" max="3" width="33.140625" style="67" customWidth="1"/>
    <col min="4" max="4" width="33" style="67" customWidth="1"/>
    <col min="5" max="5" width="32" style="67" customWidth="1"/>
    <col min="6" max="6" width="33.42578125" style="67" customWidth="1"/>
    <col min="7" max="7" width="25.42578125" style="67" customWidth="1"/>
    <col min="8" max="8" width="20" style="67" customWidth="1"/>
    <col min="9" max="9" width="21" style="67" customWidth="1"/>
    <col min="10" max="10" width="14.85546875" style="67" customWidth="1"/>
    <col min="11" max="11" width="16.140625" style="67" customWidth="1"/>
    <col min="12" max="12" width="10.5703125" style="67" customWidth="1"/>
    <col min="13" max="13" width="10.28515625" style="67" customWidth="1"/>
    <col min="14" max="14" width="13.140625" style="67" customWidth="1"/>
    <col min="15" max="15" width="11.140625" style="67" customWidth="1"/>
    <col min="16" max="16384" width="11.42578125" style="67"/>
  </cols>
  <sheetData>
    <row r="1" spans="1:15" ht="111" customHeight="1">
      <c r="A1" s="2361"/>
      <c r="B1" s="2361"/>
      <c r="C1" s="2361"/>
      <c r="D1" s="2361"/>
      <c r="E1" s="2361"/>
      <c r="F1" s="2361"/>
      <c r="G1" s="2361"/>
      <c r="H1" s="2361"/>
      <c r="I1" s="2361"/>
      <c r="J1" s="2361"/>
      <c r="K1" s="2361"/>
      <c r="L1" s="2361"/>
      <c r="M1" s="2361"/>
      <c r="N1" s="2361"/>
      <c r="O1" s="2361"/>
    </row>
    <row r="2" spans="1:15" ht="13.5" customHeight="1">
      <c r="A2" s="148"/>
      <c r="B2" s="148"/>
      <c r="C2" s="148"/>
      <c r="D2" s="148"/>
      <c r="E2" s="148"/>
      <c r="F2" s="148"/>
      <c r="G2" s="148"/>
      <c r="H2" s="148"/>
      <c r="I2" s="148"/>
      <c r="J2" s="148"/>
      <c r="K2" s="148"/>
      <c r="L2" s="148"/>
      <c r="M2" s="148"/>
      <c r="N2" s="148"/>
      <c r="O2" s="148"/>
    </row>
    <row r="3" spans="1:15" s="42" customFormat="1" ht="76.5" customHeight="1">
      <c r="A3" s="2287" t="s">
        <v>18</v>
      </c>
      <c r="B3" s="2332" t="s">
        <v>543</v>
      </c>
      <c r="C3" s="2333" t="s">
        <v>483</v>
      </c>
      <c r="D3" s="2333" t="s">
        <v>550</v>
      </c>
      <c r="E3" s="2333" t="s">
        <v>484</v>
      </c>
      <c r="F3" s="2333" t="s">
        <v>1079</v>
      </c>
      <c r="G3" s="2288" t="s">
        <v>485</v>
      </c>
      <c r="H3" s="2289" t="s">
        <v>544</v>
      </c>
      <c r="I3"/>
      <c r="J3"/>
      <c r="K3" s="1982"/>
      <c r="L3" s="1982"/>
      <c r="M3" s="1982"/>
      <c r="N3" s="1982"/>
      <c r="O3" s="1982"/>
    </row>
    <row r="4" spans="1:15" s="42" customFormat="1" ht="21.75" customHeight="1">
      <c r="A4" s="2284" t="s">
        <v>956</v>
      </c>
      <c r="B4" s="2253">
        <v>1962968</v>
      </c>
      <c r="C4" s="2266">
        <f>+D4+E4+F4</f>
        <v>2405044</v>
      </c>
      <c r="D4" s="2262">
        <v>2178222</v>
      </c>
      <c r="E4" s="2262">
        <v>226822</v>
      </c>
      <c r="F4" s="2331">
        <v>0</v>
      </c>
      <c r="G4" s="2266">
        <f>+B4+C4</f>
        <v>4368012</v>
      </c>
      <c r="H4" s="2285"/>
      <c r="I4" s="610"/>
      <c r="J4" s="610"/>
      <c r="K4" s="1982"/>
      <c r="L4" s="1982"/>
      <c r="M4" s="1982"/>
      <c r="N4" s="1982"/>
      <c r="O4" s="1982"/>
    </row>
    <row r="5" spans="1:15" s="610" customFormat="1" ht="20.25" customHeight="1">
      <c r="A5" s="2259" t="s">
        <v>971</v>
      </c>
      <c r="B5" s="2263">
        <v>1966313</v>
      </c>
      <c r="C5" s="1220">
        <f>D5+E5</f>
        <v>2425973</v>
      </c>
      <c r="D5" s="571">
        <v>2198056</v>
      </c>
      <c r="E5" s="571">
        <v>227917</v>
      </c>
      <c r="F5" s="2286">
        <v>0</v>
      </c>
      <c r="G5" s="1220">
        <f>+B5+C5</f>
        <v>4392286</v>
      </c>
      <c r="H5" s="2290">
        <f t="shared" ref="H5:H17" si="0">+C5/B5</f>
        <v>1.2337674622504149</v>
      </c>
      <c r="J5" s="25"/>
      <c r="N5" s="1982"/>
      <c r="O5" s="1982"/>
    </row>
    <row r="6" spans="1:15" s="610" customFormat="1" ht="20.25" customHeight="1">
      <c r="A6" s="2259" t="s">
        <v>983</v>
      </c>
      <c r="B6" s="2263">
        <v>1927961</v>
      </c>
      <c r="C6" s="1220">
        <f t="shared" ref="C6:C17" si="1">D6+E6</f>
        <v>2382384</v>
      </c>
      <c r="D6" s="571">
        <v>2155873</v>
      </c>
      <c r="E6" s="571">
        <v>226511</v>
      </c>
      <c r="F6" s="2286">
        <v>0</v>
      </c>
      <c r="G6" s="1220">
        <f t="shared" ref="G6:G17" si="2">+B6+C6</f>
        <v>4310345</v>
      </c>
      <c r="H6" s="2290">
        <f t="shared" si="0"/>
        <v>1.2357013445811404</v>
      </c>
      <c r="J6" s="25"/>
      <c r="N6" s="1982"/>
      <c r="O6" s="1982"/>
    </row>
    <row r="7" spans="1:15" s="610" customFormat="1" ht="20.25" customHeight="1">
      <c r="A7" s="2259" t="s">
        <v>996</v>
      </c>
      <c r="B7" s="2263">
        <v>1967656</v>
      </c>
      <c r="C7" s="1220">
        <f t="shared" si="1"/>
        <v>2423665</v>
      </c>
      <c r="D7" s="571">
        <v>2193577</v>
      </c>
      <c r="E7" s="571">
        <v>230088</v>
      </c>
      <c r="F7" s="2286">
        <v>0</v>
      </c>
      <c r="G7" s="1220">
        <f t="shared" si="2"/>
        <v>4391321</v>
      </c>
      <c r="H7" s="2290">
        <f t="shared" si="0"/>
        <v>1.2317523998097228</v>
      </c>
      <c r="J7" s="25"/>
      <c r="N7" s="1982"/>
      <c r="O7" s="1982"/>
    </row>
    <row r="8" spans="1:15" s="610" customFormat="1" ht="20.25" customHeight="1">
      <c r="A8" s="2259" t="s">
        <v>1000</v>
      </c>
      <c r="B8" s="2263">
        <v>1943410</v>
      </c>
      <c r="C8" s="1220">
        <f t="shared" si="1"/>
        <v>2403238</v>
      </c>
      <c r="D8" s="869">
        <v>2174240</v>
      </c>
      <c r="E8" s="869">
        <v>228998</v>
      </c>
      <c r="F8" s="2286">
        <v>0</v>
      </c>
      <c r="G8" s="1220">
        <f t="shared" si="2"/>
        <v>4346648</v>
      </c>
      <c r="H8" s="2290">
        <f t="shared" si="0"/>
        <v>1.2366088473353538</v>
      </c>
      <c r="J8" s="25"/>
      <c r="N8" s="1982"/>
      <c r="O8" s="1982"/>
    </row>
    <row r="9" spans="1:15" s="610" customFormat="1" ht="20.25" customHeight="1">
      <c r="A9" s="2259" t="s">
        <v>1025</v>
      </c>
      <c r="B9" s="2267">
        <v>1960510</v>
      </c>
      <c r="C9" s="1220">
        <f t="shared" si="1"/>
        <v>2424407</v>
      </c>
      <c r="D9" s="571">
        <v>2193991</v>
      </c>
      <c r="E9" s="571">
        <v>230416</v>
      </c>
      <c r="F9" s="2286">
        <v>0</v>
      </c>
      <c r="G9" s="1220">
        <f t="shared" si="2"/>
        <v>4384917</v>
      </c>
      <c r="H9" s="2290">
        <f t="shared" si="0"/>
        <v>1.2366205732181932</v>
      </c>
      <c r="J9" s="25"/>
      <c r="N9" s="1982"/>
      <c r="O9" s="1982"/>
    </row>
    <row r="10" spans="1:15" s="610" customFormat="1" ht="20.25" customHeight="1">
      <c r="A10" s="2259" t="s">
        <v>1030</v>
      </c>
      <c r="B10" s="2263">
        <v>1532502</v>
      </c>
      <c r="C10" s="1220">
        <f t="shared" si="1"/>
        <v>1952094</v>
      </c>
      <c r="D10" s="869">
        <v>1756552</v>
      </c>
      <c r="E10" s="869">
        <v>195542</v>
      </c>
      <c r="F10" s="2286">
        <v>0</v>
      </c>
      <c r="G10" s="1220">
        <f t="shared" si="2"/>
        <v>3484596</v>
      </c>
      <c r="H10" s="2290">
        <f t="shared" si="0"/>
        <v>1.2737954012458059</v>
      </c>
      <c r="J10" s="25"/>
      <c r="N10" s="1982"/>
      <c r="O10" s="1982"/>
    </row>
    <row r="11" spans="1:15" s="610" customFormat="1" ht="20.25" customHeight="1">
      <c r="A11" s="2259" t="s">
        <v>1034</v>
      </c>
      <c r="B11" s="2267">
        <v>1474143</v>
      </c>
      <c r="C11" s="1220">
        <f t="shared" si="1"/>
        <v>1907538</v>
      </c>
      <c r="D11" s="869">
        <v>1706263</v>
      </c>
      <c r="E11" s="869">
        <v>201275</v>
      </c>
      <c r="F11" s="2286">
        <v>0</v>
      </c>
      <c r="G11" s="1220">
        <f t="shared" si="2"/>
        <v>3381681</v>
      </c>
      <c r="H11" s="2290">
        <f t="shared" si="0"/>
        <v>1.2939979364281484</v>
      </c>
      <c r="J11" s="25"/>
      <c r="N11" s="1982"/>
      <c r="O11" s="1982"/>
    </row>
    <row r="12" spans="1:15" s="610" customFormat="1" ht="20.25" customHeight="1">
      <c r="A12" s="2259" t="s">
        <v>1041</v>
      </c>
      <c r="B12" s="2267">
        <v>1486310</v>
      </c>
      <c r="C12" s="1220">
        <f t="shared" si="1"/>
        <v>2833066</v>
      </c>
      <c r="D12" s="869">
        <v>2626914</v>
      </c>
      <c r="E12" s="869">
        <v>206152</v>
      </c>
      <c r="F12" s="2286">
        <v>0</v>
      </c>
      <c r="G12" s="1220">
        <f t="shared" si="2"/>
        <v>4319376</v>
      </c>
      <c r="H12" s="2290">
        <f t="shared" si="0"/>
        <v>1.906107070530374</v>
      </c>
      <c r="J12" s="25"/>
      <c r="N12" s="1982"/>
      <c r="O12" s="1982"/>
    </row>
    <row r="13" spans="1:15" s="610" customFormat="1" ht="20.25" customHeight="1">
      <c r="A13" s="2258" t="s">
        <v>1045</v>
      </c>
      <c r="B13" s="2267">
        <v>1664660</v>
      </c>
      <c r="C13" s="1220">
        <f t="shared" si="1"/>
        <v>2741842.3122626292</v>
      </c>
      <c r="D13" s="869">
        <v>2533265.3122626292</v>
      </c>
      <c r="E13" s="869">
        <v>208577</v>
      </c>
      <c r="F13" s="2286">
        <v>0</v>
      </c>
      <c r="G13" s="1220">
        <f t="shared" si="2"/>
        <v>4406502.3122626292</v>
      </c>
      <c r="H13" s="2290">
        <f t="shared" si="0"/>
        <v>1.6470884818897729</v>
      </c>
      <c r="J13" s="25"/>
      <c r="K13" s="1982"/>
      <c r="L13" s="1982"/>
      <c r="M13" s="1982"/>
      <c r="N13" s="1982"/>
      <c r="O13" s="1982"/>
    </row>
    <row r="14" spans="1:15" s="610" customFormat="1" ht="20.25" customHeight="1">
      <c r="A14" s="2258" t="s">
        <v>1048</v>
      </c>
      <c r="B14" s="2267">
        <v>1706144</v>
      </c>
      <c r="C14" s="1220">
        <f t="shared" si="1"/>
        <v>2171825</v>
      </c>
      <c r="D14" s="869">
        <v>1963248</v>
      </c>
      <c r="E14" s="869">
        <v>208577</v>
      </c>
      <c r="F14" s="2286">
        <v>0</v>
      </c>
      <c r="G14" s="1220">
        <f t="shared" si="2"/>
        <v>3877969</v>
      </c>
      <c r="H14" s="2290">
        <f t="shared" si="0"/>
        <v>1.2729435498996569</v>
      </c>
      <c r="J14" s="25"/>
      <c r="K14" s="1982"/>
      <c r="L14" s="1982"/>
      <c r="M14" s="1982"/>
      <c r="N14" s="1982"/>
      <c r="O14" s="1982"/>
    </row>
    <row r="15" spans="1:15" s="610" customFormat="1" ht="20.25" customHeight="1">
      <c r="A15" s="2258" t="s">
        <v>1069</v>
      </c>
      <c r="B15" s="2267">
        <v>1706144</v>
      </c>
      <c r="C15" s="1220">
        <f t="shared" si="1"/>
        <v>3958495</v>
      </c>
      <c r="D15" s="869">
        <v>2966952</v>
      </c>
      <c r="E15" s="869">
        <v>991543</v>
      </c>
      <c r="F15" s="2286">
        <v>0</v>
      </c>
      <c r="G15" s="1220">
        <f t="shared" si="2"/>
        <v>5664639</v>
      </c>
      <c r="H15" s="2290">
        <f t="shared" si="0"/>
        <v>2.3201412073072381</v>
      </c>
      <c r="J15" s="25"/>
      <c r="K15" s="25"/>
      <c r="L15" s="25"/>
      <c r="M15" s="25"/>
      <c r="N15" s="25"/>
      <c r="O15" s="25"/>
    </row>
    <row r="16" spans="1:15" s="610" customFormat="1" ht="20.25" customHeight="1">
      <c r="A16" s="2258" t="s">
        <v>1069</v>
      </c>
      <c r="B16" s="2267">
        <v>1706144</v>
      </c>
      <c r="C16" s="1220">
        <f t="shared" si="1"/>
        <v>2567501</v>
      </c>
      <c r="D16" s="869">
        <v>2355090</v>
      </c>
      <c r="E16" s="869">
        <v>212411</v>
      </c>
      <c r="F16" s="2286">
        <v>0</v>
      </c>
      <c r="G16" s="1220">
        <f t="shared" si="2"/>
        <v>4273645</v>
      </c>
      <c r="H16" s="2290">
        <f t="shared" si="0"/>
        <v>1.5048559793311702</v>
      </c>
      <c r="J16" s="25"/>
      <c r="K16" s="25"/>
      <c r="L16" s="25"/>
      <c r="M16" s="25"/>
      <c r="N16" s="25"/>
      <c r="O16" s="25"/>
    </row>
    <row r="17" spans="1:15" ht="20.25" customHeight="1">
      <c r="A17" s="1605" t="s">
        <v>1078</v>
      </c>
      <c r="B17" s="768">
        <v>1706144</v>
      </c>
      <c r="C17" s="1214">
        <f t="shared" si="1"/>
        <v>2567501</v>
      </c>
      <c r="D17" s="763">
        <v>2355090</v>
      </c>
      <c r="E17" s="763">
        <v>212411</v>
      </c>
      <c r="F17" s="2334">
        <v>330436</v>
      </c>
      <c r="G17" s="1214">
        <f t="shared" si="2"/>
        <v>4273645</v>
      </c>
      <c r="H17" s="2291">
        <f t="shared" si="0"/>
        <v>1.5048559793311702</v>
      </c>
      <c r="I17" s="25"/>
      <c r="J17" s="25"/>
      <c r="K17" s="25"/>
      <c r="L17" s="25"/>
      <c r="M17" s="25"/>
      <c r="N17" s="25"/>
      <c r="O17" s="25"/>
    </row>
    <row r="18" spans="1:15" ht="22.5" customHeight="1">
      <c r="A18" s="2365" t="s">
        <v>730</v>
      </c>
      <c r="B18" s="2365"/>
      <c r="C18" s="2365"/>
      <c r="D18" s="2365"/>
      <c r="E18" s="2365"/>
      <c r="F18" s="2365"/>
      <c r="G18" s="25"/>
      <c r="H18" s="25"/>
      <c r="I18" s="25"/>
      <c r="J18" s="25"/>
      <c r="K18" s="25"/>
      <c r="L18" s="25"/>
      <c r="M18" s="25"/>
      <c r="N18" s="25"/>
      <c r="O18" s="25"/>
    </row>
    <row r="19" spans="1:15" ht="25.5" customHeight="1">
      <c r="A19" s="25"/>
      <c r="B19" s="25"/>
      <c r="C19" s="25"/>
      <c r="D19" s="25"/>
      <c r="E19" s="25"/>
      <c r="F19" s="25"/>
      <c r="G19" s="25"/>
      <c r="H19" s="25"/>
      <c r="I19" s="25"/>
      <c r="J19" s="25"/>
      <c r="K19" s="25"/>
      <c r="L19" s="25"/>
      <c r="M19" s="25"/>
      <c r="N19" s="25"/>
      <c r="O19" s="25"/>
    </row>
    <row r="20" spans="1:15" ht="25.5" customHeight="1">
      <c r="G20" s="25"/>
      <c r="H20" s="25"/>
      <c r="I20" s="25"/>
      <c r="J20" s="25"/>
      <c r="K20" s="25"/>
      <c r="L20" s="25"/>
      <c r="M20" s="25"/>
      <c r="N20" s="25"/>
      <c r="O20" s="25"/>
    </row>
    <row r="21" spans="1:15" ht="25.5" customHeight="1">
      <c r="A21" s="25"/>
      <c r="B21" s="25"/>
      <c r="C21" s="25"/>
      <c r="D21" s="25"/>
      <c r="E21" s="25"/>
      <c r="F21" s="25"/>
      <c r="G21" s="25"/>
      <c r="H21" s="25"/>
      <c r="I21" s="25"/>
      <c r="J21" s="25"/>
      <c r="K21" s="25"/>
      <c r="L21" s="25"/>
      <c r="M21" s="25"/>
      <c r="N21" s="25"/>
      <c r="O21" s="25"/>
    </row>
    <row r="22" spans="1:15" ht="25.5" customHeight="1">
      <c r="A22" s="25"/>
      <c r="B22" s="25"/>
      <c r="C22" s="25"/>
      <c r="D22" s="25"/>
      <c r="E22" s="25"/>
      <c r="F22" s="25"/>
      <c r="G22" s="25"/>
      <c r="H22" s="25"/>
      <c r="I22" s="25"/>
      <c r="J22" s="25"/>
      <c r="K22" s="25"/>
      <c r="L22" s="25"/>
      <c r="M22" s="25"/>
      <c r="N22" s="25"/>
      <c r="O22" s="25"/>
    </row>
    <row r="23" spans="1:15" ht="25.5" customHeight="1">
      <c r="A23" s="25"/>
      <c r="B23" s="25"/>
      <c r="C23" s="25"/>
      <c r="D23" s="25"/>
      <c r="E23" s="25"/>
      <c r="F23" s="25"/>
      <c r="G23" s="25"/>
      <c r="H23" s="25"/>
      <c r="I23" s="25"/>
      <c r="J23" s="25"/>
      <c r="K23" s="25"/>
      <c r="L23" s="25"/>
      <c r="M23" s="25"/>
      <c r="N23" s="25"/>
      <c r="O23" s="25"/>
    </row>
    <row r="24" spans="1:15" ht="25.5" customHeight="1">
      <c r="A24" s="25"/>
      <c r="B24" s="25"/>
      <c r="C24" s="25"/>
      <c r="D24" s="25"/>
      <c r="E24" s="25"/>
      <c r="F24" s="25"/>
      <c r="G24" s="25"/>
      <c r="H24" s="25"/>
      <c r="I24" s="25"/>
      <c r="J24" s="25"/>
      <c r="K24" s="25"/>
      <c r="L24" s="25"/>
      <c r="M24" s="25"/>
      <c r="N24" s="25"/>
      <c r="O24" s="25"/>
    </row>
    <row r="25" spans="1:15" ht="25.5" customHeight="1">
      <c r="A25" s="25"/>
      <c r="B25" s="25"/>
      <c r="C25" s="25"/>
      <c r="D25" s="25"/>
      <c r="E25" s="25"/>
      <c r="F25" s="25"/>
      <c r="G25" s="25"/>
      <c r="H25" s="25"/>
      <c r="I25" s="25"/>
      <c r="J25" s="25"/>
      <c r="K25" s="25"/>
      <c r="L25" s="25"/>
      <c r="M25" s="25"/>
      <c r="N25" s="25"/>
      <c r="O25" s="25"/>
    </row>
    <row r="26" spans="1:15" ht="25.5" customHeight="1">
      <c r="A26" s="25"/>
      <c r="B26" s="25"/>
      <c r="C26" s="25"/>
      <c r="D26" s="25"/>
      <c r="E26" s="25"/>
      <c r="F26" s="25"/>
      <c r="G26" s="25"/>
      <c r="H26" s="25"/>
      <c r="I26" s="25"/>
      <c r="J26" s="25"/>
      <c r="K26" s="25"/>
      <c r="L26" s="25"/>
      <c r="M26" s="25"/>
      <c r="N26" s="25"/>
      <c r="O26" s="25"/>
    </row>
    <row r="27" spans="1:15" ht="25.5" customHeight="1">
      <c r="A27" s="25"/>
      <c r="B27" s="25"/>
      <c r="C27" s="25"/>
      <c r="D27" s="25"/>
      <c r="E27" s="25"/>
      <c r="F27" s="25"/>
      <c r="G27" s="25"/>
      <c r="H27" s="25"/>
      <c r="I27" s="25"/>
      <c r="J27" s="25"/>
      <c r="K27" s="25"/>
      <c r="L27" s="25"/>
      <c r="M27" s="25"/>
      <c r="N27" s="25"/>
      <c r="O27" s="25"/>
    </row>
    <row r="28" spans="1:15" ht="25.5" customHeight="1">
      <c r="A28" s="25"/>
      <c r="B28" s="25"/>
      <c r="C28" s="25"/>
      <c r="D28" s="25"/>
      <c r="E28" s="25"/>
      <c r="F28" s="25"/>
      <c r="G28" s="25"/>
      <c r="H28" s="25"/>
      <c r="I28" s="25"/>
      <c r="J28" s="25"/>
      <c r="K28" s="25"/>
      <c r="L28" s="25"/>
      <c r="M28" s="25"/>
      <c r="N28" s="25"/>
      <c r="O28" s="25"/>
    </row>
    <row r="29" spans="1:15" ht="25.5" customHeight="1">
      <c r="A29" s="25"/>
      <c r="B29" s="25"/>
      <c r="C29" s="25"/>
      <c r="D29" s="25"/>
      <c r="E29" s="25"/>
      <c r="F29" s="25"/>
      <c r="G29" s="25"/>
      <c r="H29" s="25"/>
      <c r="I29" s="25"/>
      <c r="J29" s="25"/>
      <c r="K29" s="25"/>
      <c r="L29" s="25"/>
      <c r="M29" s="25"/>
      <c r="N29" s="25"/>
      <c r="O29" s="25"/>
    </row>
    <row r="30" spans="1:15">
      <c r="N30" s="81"/>
      <c r="O30" s="81"/>
    </row>
    <row r="31" spans="1:15">
      <c r="N31" s="81"/>
      <c r="O31" s="81"/>
    </row>
    <row r="32" spans="1:15">
      <c r="N32" s="81"/>
      <c r="O32" s="81"/>
    </row>
    <row r="33" spans="1:15">
      <c r="N33" s="81"/>
      <c r="O33" s="81"/>
    </row>
    <row r="34" spans="1:15" ht="51" customHeight="1">
      <c r="N34" s="81"/>
      <c r="O34" s="81"/>
    </row>
    <row r="35" spans="1:15" ht="78" customHeight="1">
      <c r="A35" s="2343"/>
      <c r="B35" s="2343"/>
      <c r="C35" s="2343"/>
      <c r="D35" s="2343"/>
      <c r="E35" s="2343"/>
      <c r="F35" s="2343"/>
      <c r="G35" s="2343"/>
      <c r="H35" s="2343"/>
      <c r="I35" s="2343"/>
      <c r="J35" s="2343"/>
      <c r="K35" s="2343"/>
      <c r="L35" s="2343"/>
      <c r="M35" s="2343"/>
      <c r="N35" s="2343"/>
      <c r="O35" s="2343"/>
    </row>
    <row r="36" spans="1:15">
      <c r="N36" s="82"/>
      <c r="O36" s="82"/>
    </row>
    <row r="37" spans="1:15">
      <c r="N37" s="82"/>
      <c r="O37" s="82"/>
    </row>
    <row r="38" spans="1:15">
      <c r="N38" s="82"/>
      <c r="O38" s="82"/>
    </row>
    <row r="39" spans="1:15">
      <c r="N39" s="82"/>
      <c r="O39" s="82"/>
    </row>
    <row r="40" spans="1:15">
      <c r="N40" s="82"/>
      <c r="O40" s="82"/>
    </row>
    <row r="41" spans="1:15">
      <c r="N41" s="82"/>
      <c r="O41" s="82"/>
    </row>
    <row r="42" spans="1:15">
      <c r="N42" s="82"/>
      <c r="O42" s="82"/>
    </row>
    <row r="43" spans="1:15">
      <c r="N43" s="82"/>
      <c r="O43" s="82"/>
    </row>
  </sheetData>
  <mergeCells count="3">
    <mergeCell ref="A1:O1"/>
    <mergeCell ref="A18:F18"/>
    <mergeCell ref="A35:O35"/>
  </mergeCells>
  <conditionalFormatting sqref="A17:B17 D16:E16 G5:H17">
    <cfRule type="cellIs" dxfId="47" priority="4" operator="equal">
      <formula>0</formula>
    </cfRule>
  </conditionalFormatting>
  <conditionalFormatting sqref="A13:B16 D17:F17 D12:E16">
    <cfRule type="cellIs" dxfId="46" priority="3" operator="equal">
      <formula>0</formula>
    </cfRule>
  </conditionalFormatting>
  <conditionalFormatting sqref="C4:C17">
    <cfRule type="cellIs" dxfId="45" priority="2" operator="equal">
      <formula>0</formula>
    </cfRule>
  </conditionalFormatting>
  <conditionalFormatting sqref="G4">
    <cfRule type="cellIs" dxfId="4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1"/>
  <sheetViews>
    <sheetView showGridLines="0" view="pageBreakPreview" zoomScale="55" zoomScaleNormal="100" zoomScaleSheetLayoutView="55" zoomScalePageLayoutView="62" workbookViewId="0">
      <selection activeCell="O1" sqref="O1:W1048576"/>
    </sheetView>
  </sheetViews>
  <sheetFormatPr baseColWidth="10" defaultColWidth="11.42578125" defaultRowHeight="15"/>
  <cols>
    <col min="1" max="1" width="17" style="67" customWidth="1"/>
    <col min="2" max="2" width="17.85546875" style="67" customWidth="1"/>
    <col min="3" max="3" width="23.85546875" style="67" customWidth="1"/>
    <col min="4" max="4" width="25.5703125" style="67" customWidth="1"/>
    <col min="5" max="5" width="23" style="67" customWidth="1"/>
    <col min="6" max="6" width="22.140625" style="67" customWidth="1"/>
    <col min="7" max="7" width="25.7109375" style="67" customWidth="1"/>
    <col min="8" max="8" width="27.5703125" style="67" customWidth="1"/>
    <col min="9" max="9" width="23.710937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11.42578125" style="67"/>
    <col min="16" max="16" width="18.7109375" style="67" bestFit="1" customWidth="1"/>
    <col min="17" max="16384" width="11.42578125" style="67"/>
  </cols>
  <sheetData>
    <row r="1" spans="1:14" ht="121.5" customHeight="1">
      <c r="A1" s="2361"/>
      <c r="B1" s="2361"/>
      <c r="C1" s="2361"/>
      <c r="D1" s="2361"/>
      <c r="E1" s="2361"/>
      <c r="F1" s="2361"/>
      <c r="G1" s="2361"/>
      <c r="H1" s="2361"/>
      <c r="I1" s="2361"/>
      <c r="J1" s="2361"/>
      <c r="K1" s="2361"/>
      <c r="L1" s="2361"/>
      <c r="M1" s="2361"/>
      <c r="N1" s="2361"/>
    </row>
    <row r="2" spans="1:14" ht="2.25" customHeight="1">
      <c r="A2" s="420"/>
      <c r="B2" s="420"/>
      <c r="C2" s="420"/>
      <c r="D2" s="420"/>
      <c r="E2" s="420"/>
      <c r="F2" s="420"/>
      <c r="G2" s="420"/>
      <c r="H2" s="420"/>
      <c r="I2" s="420"/>
      <c r="J2" s="420"/>
      <c r="K2" s="420"/>
      <c r="L2" s="420"/>
      <c r="M2" s="420"/>
      <c r="N2" s="420"/>
    </row>
    <row r="3" spans="1:14" ht="36" customHeight="1">
      <c r="A3" s="2376" t="s">
        <v>17</v>
      </c>
      <c r="B3" s="2371" t="s">
        <v>20</v>
      </c>
      <c r="C3" s="2372"/>
      <c r="D3" s="2373"/>
      <c r="E3" s="2374" t="s">
        <v>546</v>
      </c>
      <c r="F3" s="2371" t="s">
        <v>21</v>
      </c>
      <c r="G3" s="2372"/>
      <c r="H3" s="2373"/>
      <c r="I3" s="2374" t="s">
        <v>997</v>
      </c>
      <c r="J3" s="2369" t="s">
        <v>492</v>
      </c>
      <c r="K3" s="424"/>
      <c r="L3" s="424"/>
      <c r="M3" s="424"/>
      <c r="N3" s="424"/>
    </row>
    <row r="4" spans="1:14" s="42" customFormat="1" ht="53.25" customHeight="1">
      <c r="A4" s="2377"/>
      <c r="B4" s="444" t="s">
        <v>489</v>
      </c>
      <c r="C4" s="444" t="s">
        <v>490</v>
      </c>
      <c r="D4" s="444" t="s">
        <v>491</v>
      </c>
      <c r="E4" s="2375"/>
      <c r="F4" s="449" t="s">
        <v>489</v>
      </c>
      <c r="G4" s="689" t="s">
        <v>490</v>
      </c>
      <c r="H4" s="689" t="s">
        <v>491</v>
      </c>
      <c r="I4" s="2375"/>
      <c r="J4" s="2370"/>
      <c r="K4" s="67"/>
      <c r="L4" s="67"/>
      <c r="M4" s="67"/>
      <c r="N4" s="67"/>
    </row>
    <row r="5" spans="1:14" ht="21.75" customHeight="1">
      <c r="A5" s="425" t="s">
        <v>394</v>
      </c>
      <c r="B5" s="596">
        <v>531330</v>
      </c>
      <c r="C5" s="597">
        <v>259903</v>
      </c>
      <c r="D5" s="597">
        <v>1282</v>
      </c>
      <c r="E5" s="599">
        <f>B5+C5+D5</f>
        <v>792515</v>
      </c>
      <c r="F5" s="596">
        <v>388581</v>
      </c>
      <c r="G5" s="597">
        <v>293112</v>
      </c>
      <c r="H5" s="597">
        <v>2973</v>
      </c>
      <c r="I5" s="599">
        <f>F5+G5+H5</f>
        <v>684666</v>
      </c>
      <c r="J5" s="600">
        <f>E5+I5</f>
        <v>1477181</v>
      </c>
    </row>
    <row r="6" spans="1:14" ht="21.75" customHeight="1">
      <c r="A6" s="422" t="s">
        <v>386</v>
      </c>
      <c r="B6" s="569">
        <v>554588</v>
      </c>
      <c r="C6" s="571">
        <v>330370</v>
      </c>
      <c r="D6" s="571">
        <v>5444</v>
      </c>
      <c r="E6" s="601">
        <f t="shared" ref="E6:E15" si="0">B6+C6+D6</f>
        <v>890402</v>
      </c>
      <c r="F6" s="569">
        <v>411558</v>
      </c>
      <c r="G6" s="571">
        <v>376958</v>
      </c>
      <c r="H6" s="571">
        <v>13341</v>
      </c>
      <c r="I6" s="601">
        <f t="shared" ref="I6:I12" si="1">F6+G6+H6</f>
        <v>801857</v>
      </c>
      <c r="J6" s="602">
        <f t="shared" ref="J6:J12" si="2">E6+I6</f>
        <v>1692259</v>
      </c>
    </row>
    <row r="7" spans="1:14" ht="21.75" customHeight="1">
      <c r="A7" s="426" t="s">
        <v>354</v>
      </c>
      <c r="B7" s="569">
        <v>621549</v>
      </c>
      <c r="C7" s="571">
        <v>444129</v>
      </c>
      <c r="D7" s="571">
        <v>13199</v>
      </c>
      <c r="E7" s="601">
        <f t="shared" si="0"/>
        <v>1078877</v>
      </c>
      <c r="F7" s="569">
        <v>458053</v>
      </c>
      <c r="G7" s="571">
        <v>518280</v>
      </c>
      <c r="H7" s="571">
        <v>33089</v>
      </c>
      <c r="I7" s="601">
        <f t="shared" si="1"/>
        <v>1009422</v>
      </c>
      <c r="J7" s="602">
        <f t="shared" si="2"/>
        <v>2088299</v>
      </c>
    </row>
    <row r="8" spans="1:14" ht="21.75" customHeight="1">
      <c r="A8" s="422" t="s">
        <v>355</v>
      </c>
      <c r="B8" s="569">
        <v>666490</v>
      </c>
      <c r="C8" s="571">
        <v>523408</v>
      </c>
      <c r="D8" s="571">
        <v>20284</v>
      </c>
      <c r="E8" s="601">
        <f t="shared" si="0"/>
        <v>1210182</v>
      </c>
      <c r="F8" s="569">
        <v>486371</v>
      </c>
      <c r="G8" s="571">
        <v>617395</v>
      </c>
      <c r="H8" s="571">
        <v>50135</v>
      </c>
      <c r="I8" s="601">
        <f t="shared" si="1"/>
        <v>1153901</v>
      </c>
      <c r="J8" s="602">
        <f t="shared" si="2"/>
        <v>2364083</v>
      </c>
    </row>
    <row r="9" spans="1:14" ht="21.75" customHeight="1">
      <c r="A9" s="426" t="s">
        <v>356</v>
      </c>
      <c r="B9" s="569">
        <v>688507</v>
      </c>
      <c r="C9" s="571">
        <v>563079</v>
      </c>
      <c r="D9" s="571">
        <v>27872</v>
      </c>
      <c r="E9" s="601">
        <f t="shared" si="0"/>
        <v>1279458</v>
      </c>
      <c r="F9" s="569">
        <v>499838</v>
      </c>
      <c r="G9" s="571">
        <v>670940</v>
      </c>
      <c r="H9" s="571">
        <v>67187</v>
      </c>
      <c r="I9" s="601">
        <f t="shared" si="1"/>
        <v>1237965</v>
      </c>
      <c r="J9" s="602">
        <f t="shared" si="2"/>
        <v>2517423</v>
      </c>
    </row>
    <row r="10" spans="1:14" ht="21.75" customHeight="1">
      <c r="A10" s="422" t="s">
        <v>387</v>
      </c>
      <c r="B10" s="569">
        <v>719477</v>
      </c>
      <c r="C10" s="571">
        <v>607781</v>
      </c>
      <c r="D10" s="571">
        <v>33530</v>
      </c>
      <c r="E10" s="601">
        <f t="shared" si="0"/>
        <v>1360788</v>
      </c>
      <c r="F10" s="569">
        <v>523353</v>
      </c>
      <c r="G10" s="571">
        <v>724697</v>
      </c>
      <c r="H10" s="571">
        <v>79573</v>
      </c>
      <c r="I10" s="601">
        <f t="shared" si="1"/>
        <v>1327623</v>
      </c>
      <c r="J10" s="602">
        <f t="shared" si="2"/>
        <v>2688411</v>
      </c>
    </row>
    <row r="11" spans="1:14" ht="21.75" customHeight="1">
      <c r="A11" s="426" t="s">
        <v>406</v>
      </c>
      <c r="B11" s="569">
        <v>761550</v>
      </c>
      <c r="C11" s="571">
        <v>660882</v>
      </c>
      <c r="D11" s="571">
        <v>39966</v>
      </c>
      <c r="E11" s="601">
        <f t="shared" si="0"/>
        <v>1462398</v>
      </c>
      <c r="F11" s="569">
        <v>557229</v>
      </c>
      <c r="G11" s="571">
        <v>788545</v>
      </c>
      <c r="H11" s="571">
        <v>92804</v>
      </c>
      <c r="I11" s="601">
        <f t="shared" si="1"/>
        <v>1438578</v>
      </c>
      <c r="J11" s="602">
        <f t="shared" si="2"/>
        <v>2900976</v>
      </c>
    </row>
    <row r="12" spans="1:14" ht="21.75" customHeight="1">
      <c r="A12" s="422" t="s">
        <v>429</v>
      </c>
      <c r="B12" s="569">
        <v>816912</v>
      </c>
      <c r="C12" s="571">
        <v>715603</v>
      </c>
      <c r="D12" s="571">
        <v>45810</v>
      </c>
      <c r="E12" s="601">
        <f t="shared" si="0"/>
        <v>1578325</v>
      </c>
      <c r="F12" s="569">
        <v>606074</v>
      </c>
      <c r="G12" s="571">
        <v>852938</v>
      </c>
      <c r="H12" s="571">
        <v>104262</v>
      </c>
      <c r="I12" s="601">
        <f t="shared" si="1"/>
        <v>1563274</v>
      </c>
      <c r="J12" s="602">
        <f t="shared" si="2"/>
        <v>3141599</v>
      </c>
    </row>
    <row r="13" spans="1:14" ht="21.75" customHeight="1">
      <c r="A13" s="422" t="s">
        <v>717</v>
      </c>
      <c r="B13" s="569">
        <v>866421</v>
      </c>
      <c r="C13" s="571">
        <v>753051</v>
      </c>
      <c r="D13" s="571">
        <v>55339</v>
      </c>
      <c r="E13" s="601">
        <f t="shared" si="0"/>
        <v>1674811</v>
      </c>
      <c r="F13" s="569">
        <v>647213</v>
      </c>
      <c r="G13" s="571">
        <v>896356</v>
      </c>
      <c r="H13" s="571">
        <v>121458</v>
      </c>
      <c r="I13" s="601">
        <f t="shared" ref="I13:I17" si="3">F13+G13+H13</f>
        <v>1665027</v>
      </c>
      <c r="J13" s="602">
        <f t="shared" ref="J13:J17" si="4">E13+I13</f>
        <v>3339838</v>
      </c>
      <c r="L13" s="276"/>
    </row>
    <row r="14" spans="1:14" ht="21.75" customHeight="1">
      <c r="A14" s="422" t="s">
        <v>744</v>
      </c>
      <c r="B14" s="569">
        <v>934645</v>
      </c>
      <c r="C14" s="571">
        <v>814654</v>
      </c>
      <c r="D14" s="571">
        <v>59951</v>
      </c>
      <c r="E14" s="601">
        <f t="shared" si="0"/>
        <v>1809250</v>
      </c>
      <c r="F14" s="569">
        <v>685025</v>
      </c>
      <c r="G14" s="571">
        <v>966760</v>
      </c>
      <c r="H14" s="571">
        <v>130253</v>
      </c>
      <c r="I14" s="601">
        <f t="shared" si="3"/>
        <v>1782038</v>
      </c>
      <c r="J14" s="602">
        <f t="shared" si="4"/>
        <v>3591288</v>
      </c>
      <c r="K14" s="25"/>
      <c r="L14" s="25"/>
      <c r="M14" s="25"/>
      <c r="N14" s="25"/>
    </row>
    <row r="15" spans="1:14" s="610" customFormat="1" ht="21.75" customHeight="1">
      <c r="A15" s="422" t="s">
        <v>797</v>
      </c>
      <c r="B15" s="569">
        <v>1031680</v>
      </c>
      <c r="C15" s="571">
        <v>881411</v>
      </c>
      <c r="D15" s="571">
        <v>64075</v>
      </c>
      <c r="E15" s="601">
        <f t="shared" si="0"/>
        <v>1977166</v>
      </c>
      <c r="F15" s="569">
        <v>734397</v>
      </c>
      <c r="G15" s="571">
        <v>1051585</v>
      </c>
      <c r="H15" s="571">
        <v>139444</v>
      </c>
      <c r="I15" s="601">
        <f t="shared" si="3"/>
        <v>1925426</v>
      </c>
      <c r="J15" s="602">
        <f t="shared" si="4"/>
        <v>3902592</v>
      </c>
      <c r="K15" s="25"/>
      <c r="L15" s="25"/>
      <c r="M15" s="25"/>
      <c r="N15" s="25"/>
    </row>
    <row r="16" spans="1:14" ht="21.75" customHeight="1">
      <c r="A16" s="422" t="s">
        <v>822</v>
      </c>
      <c r="B16" s="569">
        <v>1080694</v>
      </c>
      <c r="C16" s="571">
        <v>946191</v>
      </c>
      <c r="D16" s="571">
        <v>69295</v>
      </c>
      <c r="E16" s="601">
        <f>B16+C16+D16</f>
        <v>2096180</v>
      </c>
      <c r="F16" s="569">
        <v>778665</v>
      </c>
      <c r="G16" s="571">
        <v>1128712</v>
      </c>
      <c r="H16" s="571">
        <v>150430</v>
      </c>
      <c r="I16" s="601">
        <f t="shared" si="3"/>
        <v>2057807</v>
      </c>
      <c r="J16" s="602">
        <f t="shared" si="4"/>
        <v>4153987</v>
      </c>
      <c r="K16" s="25"/>
      <c r="L16" s="25"/>
      <c r="M16" s="25"/>
      <c r="N16" s="25"/>
    </row>
    <row r="17" spans="1:16" ht="21.75" customHeight="1">
      <c r="A17" s="422" t="s">
        <v>983</v>
      </c>
      <c r="B17" s="1702">
        <v>1092969</v>
      </c>
      <c r="C17" s="571">
        <v>962084</v>
      </c>
      <c r="D17" s="571">
        <v>71337</v>
      </c>
      <c r="E17" s="601">
        <f>B17+C17+D17</f>
        <v>2126390</v>
      </c>
      <c r="F17" s="1702">
        <v>798437</v>
      </c>
      <c r="G17" s="571">
        <v>1150123</v>
      </c>
      <c r="H17" s="571">
        <v>153711</v>
      </c>
      <c r="I17" s="601">
        <f t="shared" si="3"/>
        <v>2102271</v>
      </c>
      <c r="J17" s="602">
        <f t="shared" si="4"/>
        <v>4228661</v>
      </c>
      <c r="K17" s="25"/>
      <c r="L17" s="25"/>
      <c r="M17" s="25"/>
      <c r="N17" s="25"/>
    </row>
    <row r="18" spans="1:16" ht="27" customHeight="1">
      <c r="A18" s="427" t="s">
        <v>1078</v>
      </c>
      <c r="B18" s="768">
        <f>+'Resumen EEp (2)'!D24</f>
        <v>1049504</v>
      </c>
      <c r="C18" s="763">
        <f>+'Resumen EEp (2)'!D25</f>
        <v>968982</v>
      </c>
      <c r="D18" s="763">
        <f>+'Resumen EEp (2)'!D26</f>
        <v>72167</v>
      </c>
      <c r="E18" s="726">
        <f>B18+C18+D18</f>
        <v>2090653</v>
      </c>
      <c r="F18" s="872">
        <f>+'Resumen EEp (2)'!E24</f>
        <v>785552</v>
      </c>
      <c r="G18" s="873">
        <f>+'Resumen EEp (2)'!E25</f>
        <v>1152327</v>
      </c>
      <c r="H18" s="873">
        <f>+'Resumen EEp (2)'!E26</f>
        <v>155195</v>
      </c>
      <c r="I18" s="870">
        <f>F18+G18+H18</f>
        <v>2093074</v>
      </c>
      <c r="J18" s="874">
        <f>E18+I18</f>
        <v>4183727</v>
      </c>
      <c r="K18" s="25"/>
      <c r="L18" s="25"/>
      <c r="M18" s="25"/>
      <c r="N18" s="25"/>
    </row>
    <row r="19" spans="1:16" ht="25.5" customHeight="1">
      <c r="A19" s="2368" t="s">
        <v>750</v>
      </c>
      <c r="B19" s="2368"/>
      <c r="C19" s="2368"/>
      <c r="D19" s="2368"/>
      <c r="E19" s="2368"/>
      <c r="F19" s="2368"/>
      <c r="G19" s="2368"/>
      <c r="H19" s="2368"/>
      <c r="I19" s="2368"/>
      <c r="J19" s="2368"/>
      <c r="K19" s="25"/>
      <c r="L19" s="25"/>
      <c r="M19" s="25"/>
      <c r="N19" s="25"/>
    </row>
    <row r="20" spans="1:16" ht="25.5" customHeight="1">
      <c r="A20" s="25"/>
      <c r="B20" s="25"/>
      <c r="C20" s="25"/>
      <c r="D20" s="25"/>
      <c r="E20" s="25"/>
      <c r="F20" s="25"/>
      <c r="G20" s="25"/>
      <c r="H20" s="25"/>
      <c r="J20" s="25"/>
      <c r="K20" s="25"/>
      <c r="L20" s="25"/>
      <c r="M20" s="25"/>
      <c r="N20" s="25"/>
    </row>
    <row r="21" spans="1:16" ht="25.5" customHeight="1">
      <c r="A21" s="25"/>
      <c r="B21" s="25"/>
      <c r="C21" s="25"/>
      <c r="D21" s="25"/>
      <c r="E21" s="25"/>
      <c r="F21" s="25"/>
      <c r="G21" s="25"/>
      <c r="H21" s="25"/>
      <c r="J21" s="25"/>
      <c r="K21" s="25"/>
      <c r="L21" s="25"/>
      <c r="M21" s="25"/>
      <c r="N21" s="25"/>
    </row>
    <row r="22" spans="1:16" ht="25.5" customHeight="1">
      <c r="H22" s="25"/>
      <c r="J22" s="25"/>
      <c r="K22" s="25"/>
      <c r="L22" s="25"/>
      <c r="M22" s="25"/>
      <c r="N22" s="25"/>
    </row>
    <row r="23" spans="1:16" ht="25.5" customHeight="1">
      <c r="A23" s="25"/>
      <c r="B23" s="25"/>
      <c r="C23" s="25"/>
      <c r="D23" s="25"/>
      <c r="E23" s="25"/>
      <c r="F23" s="25"/>
      <c r="G23" s="25"/>
      <c r="H23" s="25"/>
      <c r="J23" s="25"/>
      <c r="K23" s="25"/>
      <c r="L23" s="25"/>
      <c r="M23" s="25"/>
      <c r="N23" s="25"/>
    </row>
    <row r="24" spans="1:16" ht="25.5" customHeight="1">
      <c r="A24" s="25"/>
      <c r="B24" s="25"/>
      <c r="C24" s="25"/>
      <c r="D24" s="25"/>
      <c r="E24" s="25"/>
      <c r="F24" s="25"/>
      <c r="G24" s="25"/>
      <c r="H24" s="25"/>
      <c r="J24" s="25"/>
      <c r="K24" s="25"/>
      <c r="L24" s="25"/>
      <c r="M24" s="25"/>
      <c r="N24" s="25"/>
    </row>
    <row r="25" spans="1:16" ht="25.5" customHeight="1">
      <c r="A25" s="25"/>
      <c r="B25" s="25"/>
      <c r="C25" s="25"/>
      <c r="D25" s="25"/>
      <c r="E25" s="25"/>
      <c r="F25" s="25"/>
      <c r="G25" s="25"/>
      <c r="H25" s="25"/>
      <c r="I25" s="25"/>
      <c r="J25" s="25"/>
      <c r="K25" s="25"/>
      <c r="L25" s="25"/>
      <c r="M25" s="25"/>
      <c r="N25" s="25"/>
    </row>
    <row r="26" spans="1:16" ht="25.5" customHeight="1">
      <c r="A26" s="25"/>
      <c r="B26" s="25"/>
      <c r="C26" s="25"/>
      <c r="D26" s="25"/>
      <c r="E26" s="25"/>
      <c r="F26" s="25"/>
      <c r="G26" s="25"/>
      <c r="H26" s="25"/>
      <c r="I26" s="25"/>
      <c r="J26" s="25"/>
      <c r="K26" s="25"/>
      <c r="L26" s="25"/>
      <c r="M26" s="25"/>
      <c r="N26" s="25"/>
    </row>
    <row r="27" spans="1:16" ht="25.5" customHeight="1">
      <c r="A27" s="25"/>
      <c r="B27" s="25"/>
      <c r="C27" s="25"/>
      <c r="D27" s="25"/>
      <c r="E27" s="25"/>
      <c r="F27" s="25"/>
      <c r="G27" s="25"/>
      <c r="H27" s="25"/>
      <c r="I27" s="25"/>
      <c r="J27" s="25"/>
      <c r="K27" s="25"/>
      <c r="L27" s="25"/>
      <c r="M27" s="25"/>
      <c r="N27" s="25"/>
    </row>
    <row r="28" spans="1:16">
      <c r="A28" s="25"/>
      <c r="B28" s="25"/>
      <c r="C28" s="25"/>
      <c r="D28" s="25"/>
      <c r="E28" s="25"/>
      <c r="F28" s="25"/>
      <c r="G28" s="25"/>
      <c r="H28" s="25"/>
      <c r="I28" s="25"/>
      <c r="J28" s="25"/>
      <c r="O28" s="82"/>
      <c r="P28" s="82"/>
    </row>
    <row r="29" spans="1:16">
      <c r="A29" s="25"/>
      <c r="B29" s="25"/>
      <c r="C29" s="25"/>
      <c r="D29" s="25"/>
      <c r="E29" s="25"/>
      <c r="F29" s="25"/>
      <c r="G29" s="25"/>
      <c r="H29" s="25"/>
      <c r="I29" s="25"/>
      <c r="J29" s="25"/>
      <c r="O29" s="82"/>
      <c r="P29" s="82"/>
    </row>
    <row r="30" spans="1:16">
      <c r="A30" s="25"/>
      <c r="B30" s="25"/>
      <c r="C30" s="25"/>
      <c r="D30" s="25"/>
      <c r="E30" s="25"/>
      <c r="F30" s="25"/>
      <c r="G30" s="25"/>
      <c r="H30" s="25"/>
      <c r="I30" s="25"/>
      <c r="J30" s="25"/>
      <c r="O30" s="82"/>
      <c r="P30" s="82"/>
    </row>
    <row r="31" spans="1:16">
      <c r="A31" s="25"/>
      <c r="B31" s="25"/>
      <c r="C31" s="25"/>
      <c r="D31" s="25"/>
      <c r="E31" s="25"/>
      <c r="F31" s="25"/>
      <c r="G31" s="25"/>
      <c r="H31" s="25"/>
      <c r="I31" s="25"/>
      <c r="J31" s="25"/>
      <c r="O31" s="82"/>
      <c r="P31" s="82"/>
    </row>
    <row r="32" spans="1:16" ht="51" customHeight="1">
      <c r="O32" s="82"/>
      <c r="P32" s="82"/>
    </row>
    <row r="33" spans="1:16" ht="78" customHeight="1">
      <c r="K33" s="687"/>
      <c r="L33" s="687"/>
      <c r="M33" s="687"/>
      <c r="N33" s="687"/>
      <c r="O33" s="82"/>
      <c r="P33" s="82"/>
    </row>
    <row r="37" spans="1:16" ht="23.25">
      <c r="A37" s="687"/>
      <c r="B37" s="687"/>
      <c r="C37" s="687"/>
      <c r="D37" s="687"/>
      <c r="E37" s="687"/>
      <c r="F37" s="687"/>
      <c r="G37" s="687"/>
      <c r="H37" s="687"/>
      <c r="I37" s="687"/>
      <c r="J37" s="687"/>
    </row>
    <row r="39" spans="1:16">
      <c r="O39" s="82"/>
      <c r="P39" s="82"/>
    </row>
    <row r="40" spans="1:16">
      <c r="O40" s="82"/>
      <c r="P40" s="82"/>
    </row>
    <row r="41" spans="1:16">
      <c r="O41" s="82"/>
      <c r="P41" s="82"/>
    </row>
  </sheetData>
  <mergeCells count="8">
    <mergeCell ref="A19:J19"/>
    <mergeCell ref="A1:N1"/>
    <mergeCell ref="J3:J4"/>
    <mergeCell ref="B3:D3"/>
    <mergeCell ref="E3:E4"/>
    <mergeCell ref="F3:H3"/>
    <mergeCell ref="I3:I4"/>
    <mergeCell ref="A3:A4"/>
  </mergeCells>
  <conditionalFormatting sqref="B18:J18">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P29" sqref="P2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336"/>
      <c r="B1" s="2336"/>
      <c r="C1" s="2336"/>
      <c r="D1" s="2336"/>
      <c r="E1" s="2336"/>
      <c r="F1" s="2336"/>
      <c r="G1" s="2336"/>
      <c r="H1" s="2336"/>
      <c r="I1" s="2336"/>
      <c r="J1" s="2336"/>
      <c r="K1" s="2336"/>
      <c r="L1" s="2336"/>
      <c r="M1" s="2336"/>
      <c r="N1" s="80"/>
    </row>
    <row r="2" spans="1:14">
      <c r="A2" s="2336"/>
      <c r="B2" s="2336"/>
      <c r="C2" s="2336"/>
      <c r="D2" s="2336"/>
      <c r="E2" s="2336"/>
      <c r="F2" s="2336"/>
      <c r="G2" s="2336"/>
      <c r="H2" s="2336"/>
      <c r="I2" s="2336"/>
      <c r="J2" s="2336"/>
      <c r="K2" s="2336"/>
      <c r="L2" s="2336"/>
      <c r="M2" s="2336"/>
      <c r="N2" s="80"/>
    </row>
    <row r="3" spans="1:14">
      <c r="A3" s="2336"/>
      <c r="B3" s="2336"/>
      <c r="C3" s="2336"/>
      <c r="D3" s="2336"/>
      <c r="E3" s="2336"/>
      <c r="F3" s="2336"/>
      <c r="G3" s="2336"/>
      <c r="H3" s="2336"/>
      <c r="I3" s="2336"/>
      <c r="J3" s="2336"/>
      <c r="K3" s="2336"/>
      <c r="L3" s="2336"/>
      <c r="M3" s="2336"/>
      <c r="N3" s="80"/>
    </row>
    <row r="4" spans="1:14">
      <c r="A4" s="2336"/>
      <c r="B4" s="2336"/>
      <c r="C4" s="2336"/>
      <c r="D4" s="2336"/>
      <c r="E4" s="2336"/>
      <c r="F4" s="2336"/>
      <c r="G4" s="2336"/>
      <c r="H4" s="2336"/>
      <c r="I4" s="2336"/>
      <c r="J4" s="2336"/>
      <c r="K4" s="2336"/>
      <c r="L4" s="2336"/>
      <c r="M4" s="2336"/>
      <c r="N4" s="80"/>
    </row>
    <row r="5" spans="1:14">
      <c r="A5" s="2336"/>
      <c r="B5" s="2336"/>
      <c r="C5" s="2336"/>
      <c r="D5" s="2336"/>
      <c r="E5" s="2336"/>
      <c r="F5" s="2336"/>
      <c r="G5" s="2336"/>
      <c r="H5" s="2336"/>
      <c r="I5" s="2336"/>
      <c r="J5" s="2336"/>
      <c r="K5" s="2336"/>
      <c r="L5" s="2336"/>
      <c r="M5" s="2336"/>
      <c r="N5" s="80"/>
    </row>
    <row r="6" spans="1:14">
      <c r="A6" s="2336"/>
      <c r="B6" s="2336"/>
      <c r="C6" s="2336"/>
      <c r="D6" s="2336"/>
      <c r="E6" s="2336"/>
      <c r="F6" s="2336"/>
      <c r="G6" s="2336"/>
      <c r="H6" s="2336"/>
      <c r="I6" s="2336"/>
      <c r="J6" s="2336"/>
      <c r="K6" s="2336"/>
      <c r="L6" s="2336"/>
      <c r="M6" s="2336"/>
      <c r="N6" s="80"/>
    </row>
    <row r="7" spans="1:14" ht="47.25" customHeight="1">
      <c r="A7" s="2336"/>
      <c r="B7" s="2336"/>
      <c r="C7" s="2336"/>
      <c r="D7" s="2336"/>
      <c r="E7" s="2336"/>
      <c r="F7" s="2336"/>
      <c r="G7" s="2336"/>
      <c r="H7" s="2336"/>
      <c r="I7" s="2336"/>
      <c r="J7" s="2336"/>
      <c r="K7" s="2336"/>
      <c r="L7" s="2336"/>
      <c r="M7" s="2336"/>
      <c r="N7" s="80"/>
    </row>
    <row r="8" spans="1:14">
      <c r="A8" s="2336"/>
      <c r="B8" s="2336"/>
      <c r="C8" s="2336"/>
      <c r="D8" s="2336"/>
      <c r="E8" s="2336"/>
      <c r="F8" s="2336"/>
      <c r="G8" s="2336"/>
      <c r="H8" s="2336"/>
      <c r="I8" s="2336"/>
      <c r="J8" s="2336"/>
      <c r="K8" s="2336"/>
      <c r="L8" s="2336"/>
      <c r="M8" s="2336"/>
      <c r="N8" s="80"/>
    </row>
    <row r="9" spans="1:14">
      <c r="A9" s="2336"/>
      <c r="B9" s="2336"/>
      <c r="C9" s="2336"/>
      <c r="D9" s="2336"/>
      <c r="E9" s="2336"/>
      <c r="F9" s="2336"/>
      <c r="G9" s="2336"/>
      <c r="H9" s="2336"/>
      <c r="I9" s="2336"/>
      <c r="J9" s="2336"/>
      <c r="K9" s="2336"/>
      <c r="L9" s="2336"/>
      <c r="M9" s="2336"/>
      <c r="N9" s="80"/>
    </row>
    <row r="10" spans="1:14" ht="23.25" customHeight="1">
      <c r="A10" s="2336"/>
      <c r="B10" s="2336"/>
      <c r="C10" s="2336"/>
      <c r="D10" s="2336"/>
      <c r="E10" s="2336"/>
      <c r="F10" s="2336"/>
      <c r="G10" s="2336"/>
      <c r="H10" s="2336"/>
      <c r="I10" s="2336"/>
      <c r="J10" s="2336"/>
      <c r="K10" s="2336"/>
      <c r="L10" s="2336"/>
      <c r="M10" s="2336"/>
      <c r="N10" s="80"/>
    </row>
    <row r="11" spans="1:14">
      <c r="A11" s="2336"/>
      <c r="B11" s="2336"/>
      <c r="C11" s="2336"/>
      <c r="D11" s="2336"/>
      <c r="E11" s="2336"/>
      <c r="F11" s="2336"/>
      <c r="G11" s="2336"/>
      <c r="H11" s="2336"/>
      <c r="I11" s="2336"/>
      <c r="J11" s="2336"/>
      <c r="K11" s="2336"/>
      <c r="L11" s="2336"/>
      <c r="M11" s="2336"/>
      <c r="N11" s="80"/>
    </row>
    <row r="12" spans="1:14">
      <c r="A12" s="2336"/>
      <c r="B12" s="2336"/>
      <c r="C12" s="2336"/>
      <c r="D12" s="2336"/>
      <c r="E12" s="2336"/>
      <c r="F12" s="2336"/>
      <c r="G12" s="2336"/>
      <c r="H12" s="2336"/>
      <c r="I12" s="2336"/>
      <c r="J12" s="2336"/>
      <c r="K12" s="2336"/>
      <c r="L12" s="2336"/>
      <c r="M12" s="2336"/>
      <c r="N12" s="80"/>
    </row>
    <row r="13" spans="1:14">
      <c r="A13" s="2336"/>
      <c r="B13" s="2336"/>
      <c r="C13" s="2336"/>
      <c r="D13" s="2336"/>
      <c r="E13" s="2336"/>
      <c r="F13" s="2336"/>
      <c r="G13" s="2336"/>
      <c r="H13" s="2336"/>
      <c r="I13" s="2336"/>
      <c r="J13" s="2336"/>
      <c r="K13" s="2336"/>
      <c r="L13" s="2336"/>
      <c r="M13" s="2336"/>
      <c r="N13" s="80"/>
    </row>
    <row r="14" spans="1:14">
      <c r="A14" s="2336"/>
      <c r="B14" s="2336"/>
      <c r="C14" s="2336"/>
      <c r="D14" s="2336"/>
      <c r="E14" s="2336"/>
      <c r="F14" s="2336"/>
      <c r="G14" s="2336"/>
      <c r="H14" s="2336"/>
      <c r="I14" s="2336"/>
      <c r="J14" s="2336"/>
      <c r="K14" s="2336"/>
      <c r="L14" s="2336"/>
      <c r="M14" s="2336"/>
      <c r="N14" s="80"/>
    </row>
    <row r="15" spans="1:14">
      <c r="A15" s="2336"/>
      <c r="B15" s="2336"/>
      <c r="C15" s="2336"/>
      <c r="D15" s="2336"/>
      <c r="E15" s="2336"/>
      <c r="F15" s="2336"/>
      <c r="G15" s="2336"/>
      <c r="H15" s="2336"/>
      <c r="I15" s="2336"/>
      <c r="J15" s="2336"/>
      <c r="K15" s="2336"/>
      <c r="L15" s="2336"/>
      <c r="M15" s="2336"/>
      <c r="N15" s="80"/>
    </row>
    <row r="16" spans="1:14">
      <c r="A16" s="2336"/>
      <c r="B16" s="2336"/>
      <c r="C16" s="2336"/>
      <c r="D16" s="2336"/>
      <c r="E16" s="2336"/>
      <c r="F16" s="2336"/>
      <c r="G16" s="2336"/>
      <c r="H16" s="2336"/>
      <c r="I16" s="2336"/>
      <c r="J16" s="2336"/>
      <c r="K16" s="2336"/>
      <c r="L16" s="2336"/>
      <c r="M16" s="2336"/>
      <c r="N16" s="80"/>
    </row>
    <row r="17" spans="1:14">
      <c r="A17" s="2336"/>
      <c r="B17" s="2336"/>
      <c r="C17" s="2336"/>
      <c r="D17" s="2336"/>
      <c r="E17" s="2336"/>
      <c r="F17" s="2336"/>
      <c r="G17" s="2336"/>
      <c r="H17" s="2336"/>
      <c r="I17" s="2336"/>
      <c r="J17" s="2336"/>
      <c r="K17" s="2336"/>
      <c r="L17" s="2336"/>
      <c r="M17" s="2336"/>
      <c r="N17" s="80"/>
    </row>
    <row r="18" spans="1:14">
      <c r="A18" s="2336"/>
      <c r="B18" s="2336"/>
      <c r="C18" s="2336"/>
      <c r="D18" s="2336"/>
      <c r="E18" s="2336"/>
      <c r="F18" s="2336"/>
      <c r="G18" s="2336"/>
      <c r="H18" s="2336"/>
      <c r="I18" s="2336"/>
      <c r="J18" s="2336"/>
      <c r="K18" s="2336"/>
      <c r="L18" s="2336"/>
      <c r="M18" s="2336"/>
      <c r="N18" s="80"/>
    </row>
    <row r="19" spans="1:14">
      <c r="A19" s="2336"/>
      <c r="B19" s="2336"/>
      <c r="C19" s="2336"/>
      <c r="D19" s="2336"/>
      <c r="E19" s="2336"/>
      <c r="F19" s="2336"/>
      <c r="G19" s="2336"/>
      <c r="H19" s="2336"/>
      <c r="I19" s="2336"/>
      <c r="J19" s="2336"/>
      <c r="K19" s="2336"/>
      <c r="L19" s="2336"/>
      <c r="M19" s="2336"/>
      <c r="N19" s="80"/>
    </row>
    <row r="20" spans="1:14">
      <c r="A20" s="2336"/>
      <c r="B20" s="2336"/>
      <c r="C20" s="2336"/>
      <c r="D20" s="2336"/>
      <c r="E20" s="2336"/>
      <c r="F20" s="2336"/>
      <c r="G20" s="2336"/>
      <c r="H20" s="2336"/>
      <c r="I20" s="2336"/>
      <c r="J20" s="2336"/>
      <c r="K20" s="2336"/>
      <c r="L20" s="2336"/>
      <c r="M20" s="2336"/>
      <c r="N20" s="80"/>
    </row>
    <row r="21" spans="1:14">
      <c r="A21" s="2336"/>
      <c r="B21" s="2336"/>
      <c r="C21" s="2336"/>
      <c r="D21" s="2336"/>
      <c r="E21" s="2336"/>
      <c r="F21" s="2336"/>
      <c r="G21" s="2336"/>
      <c r="H21" s="2336"/>
      <c r="I21" s="2336"/>
      <c r="J21" s="2336"/>
      <c r="K21" s="2336"/>
      <c r="L21" s="2336"/>
      <c r="M21" s="2336"/>
      <c r="N21" s="80"/>
    </row>
    <row r="22" spans="1:14">
      <c r="A22" s="2336"/>
      <c r="B22" s="2336"/>
      <c r="C22" s="2336"/>
      <c r="D22" s="2336"/>
      <c r="E22" s="2336"/>
      <c r="F22" s="2336"/>
      <c r="G22" s="2336"/>
      <c r="H22" s="2336"/>
      <c r="I22" s="2336"/>
      <c r="J22" s="2336"/>
      <c r="K22" s="2336"/>
      <c r="L22" s="2336"/>
      <c r="M22" s="2336"/>
      <c r="N22" s="80"/>
    </row>
    <row r="23" spans="1:14">
      <c r="A23" s="2336"/>
      <c r="B23" s="2336"/>
      <c r="C23" s="2336"/>
      <c r="D23" s="2336"/>
      <c r="E23" s="2336"/>
      <c r="F23" s="2336"/>
      <c r="G23" s="2336"/>
      <c r="H23" s="2336"/>
      <c r="I23" s="2336"/>
      <c r="J23" s="2336"/>
      <c r="K23" s="2336"/>
      <c r="L23" s="2336"/>
      <c r="M23" s="2336"/>
      <c r="N23" s="80"/>
    </row>
    <row r="24" spans="1:14">
      <c r="A24" s="2336"/>
      <c r="B24" s="2336"/>
      <c r="C24" s="2336"/>
      <c r="D24" s="2336"/>
      <c r="E24" s="2336"/>
      <c r="F24" s="2336"/>
      <c r="G24" s="2336"/>
      <c r="H24" s="2336"/>
      <c r="I24" s="2336"/>
      <c r="J24" s="2336"/>
      <c r="K24" s="2336"/>
      <c r="L24" s="2336"/>
      <c r="M24" s="2336"/>
      <c r="N24" s="80"/>
    </row>
    <row r="25" spans="1:14">
      <c r="A25" s="2336"/>
      <c r="B25" s="2336"/>
      <c r="C25" s="2336"/>
      <c r="D25" s="2336"/>
      <c r="E25" s="2336"/>
      <c r="F25" s="2336"/>
      <c r="G25" s="2336"/>
      <c r="H25" s="2336"/>
      <c r="I25" s="2336"/>
      <c r="J25" s="2336"/>
      <c r="K25" s="2336"/>
      <c r="L25" s="2336"/>
      <c r="M25" s="2336"/>
      <c r="N25" s="80"/>
    </row>
    <row r="26" spans="1:14">
      <c r="A26" s="2336"/>
      <c r="B26" s="2336"/>
      <c r="C26" s="2336"/>
      <c r="D26" s="2336"/>
      <c r="E26" s="2336"/>
      <c r="F26" s="2336"/>
      <c r="G26" s="2336"/>
      <c r="H26" s="2336"/>
      <c r="I26" s="2336"/>
      <c r="J26" s="2336"/>
      <c r="K26" s="2336"/>
      <c r="L26" s="2336"/>
      <c r="M26" s="2336"/>
      <c r="N26" s="80"/>
    </row>
    <row r="27" spans="1:14">
      <c r="A27" s="2336"/>
      <c r="B27" s="2336"/>
      <c r="C27" s="2336"/>
      <c r="D27" s="2336"/>
      <c r="E27" s="2336"/>
      <c r="F27" s="2336"/>
      <c r="G27" s="2336"/>
      <c r="H27" s="2336"/>
      <c r="I27" s="2336"/>
      <c r="J27" s="2336"/>
      <c r="K27" s="2336"/>
      <c r="L27" s="2336"/>
      <c r="M27" s="2336"/>
      <c r="N27" s="80"/>
    </row>
    <row r="28" spans="1:14">
      <c r="A28" s="2336"/>
      <c r="B28" s="2336"/>
      <c r="C28" s="2336"/>
      <c r="D28" s="2336"/>
      <c r="E28" s="2336"/>
      <c r="F28" s="2336"/>
      <c r="G28" s="2336"/>
      <c r="H28" s="2336"/>
      <c r="I28" s="2336"/>
      <c r="J28" s="2336"/>
      <c r="K28" s="2336"/>
      <c r="L28" s="2336"/>
      <c r="M28" s="2336"/>
      <c r="N28" s="80"/>
    </row>
    <row r="29" spans="1:14">
      <c r="A29" s="2336"/>
      <c r="B29" s="2336"/>
      <c r="C29" s="2336"/>
      <c r="D29" s="2336"/>
      <c r="E29" s="2336"/>
      <c r="F29" s="2336"/>
      <c r="G29" s="2336"/>
      <c r="H29" s="2336"/>
      <c r="I29" s="2336"/>
      <c r="J29" s="2336"/>
      <c r="K29" s="2336"/>
      <c r="L29" s="2336"/>
      <c r="M29" s="2336"/>
      <c r="N29" s="80"/>
    </row>
    <row r="30" spans="1:14">
      <c r="A30" s="2336"/>
      <c r="B30" s="2336"/>
      <c r="C30" s="2336"/>
      <c r="D30" s="2336"/>
      <c r="E30" s="2336"/>
      <c r="F30" s="2336"/>
      <c r="G30" s="2336"/>
      <c r="H30" s="2336"/>
      <c r="I30" s="2336"/>
      <c r="J30" s="2336"/>
      <c r="K30" s="2336"/>
      <c r="L30" s="2336"/>
      <c r="M30" s="2336"/>
      <c r="N30" s="80"/>
    </row>
    <row r="31" spans="1:14">
      <c r="A31" s="2336"/>
      <c r="B31" s="2336"/>
      <c r="C31" s="2336"/>
      <c r="D31" s="2336"/>
      <c r="E31" s="2336"/>
      <c r="F31" s="2336"/>
      <c r="G31" s="2336"/>
      <c r="H31" s="2336"/>
      <c r="I31" s="2336"/>
      <c r="J31" s="2336"/>
      <c r="K31" s="2336"/>
      <c r="L31" s="2336"/>
      <c r="M31" s="2336"/>
      <c r="N31" s="80"/>
    </row>
    <row r="32" spans="1:14">
      <c r="A32" s="2336"/>
      <c r="B32" s="2336"/>
      <c r="C32" s="2336"/>
      <c r="D32" s="2336"/>
      <c r="E32" s="2336"/>
      <c r="F32" s="2336"/>
      <c r="G32" s="2336"/>
      <c r="H32" s="2336"/>
      <c r="I32" s="2336"/>
      <c r="J32" s="2336"/>
      <c r="K32" s="2336"/>
      <c r="L32" s="2336"/>
      <c r="M32" s="2336"/>
      <c r="N32" s="80"/>
    </row>
    <row r="33" spans="1:14">
      <c r="A33" s="2336"/>
      <c r="B33" s="2336"/>
      <c r="C33" s="2336"/>
      <c r="D33" s="2336"/>
      <c r="E33" s="2336"/>
      <c r="F33" s="2336"/>
      <c r="G33" s="2336"/>
      <c r="H33" s="2336"/>
      <c r="I33" s="2336"/>
      <c r="J33" s="2336"/>
      <c r="K33" s="2336"/>
      <c r="L33" s="2336"/>
      <c r="M33" s="2336"/>
      <c r="N33" s="80"/>
    </row>
    <row r="34" spans="1:14">
      <c r="A34" s="2336"/>
      <c r="B34" s="2336"/>
      <c r="C34" s="2336"/>
      <c r="D34" s="2336"/>
      <c r="E34" s="2336"/>
      <c r="F34" s="2336"/>
      <c r="G34" s="2336"/>
      <c r="H34" s="2336"/>
      <c r="I34" s="2336"/>
      <c r="J34" s="2336"/>
      <c r="K34" s="2336"/>
      <c r="L34" s="2336"/>
      <c r="M34" s="2336"/>
      <c r="N34" s="80"/>
    </row>
    <row r="35" spans="1:14">
      <c r="A35" s="2336"/>
      <c r="B35" s="2336"/>
      <c r="C35" s="2336"/>
      <c r="D35" s="2336"/>
      <c r="E35" s="2336"/>
      <c r="F35" s="2336"/>
      <c r="G35" s="2336"/>
      <c r="H35" s="2336"/>
      <c r="I35" s="2336"/>
      <c r="J35" s="2336"/>
      <c r="K35" s="2336"/>
      <c r="L35" s="2336"/>
      <c r="M35" s="2336"/>
      <c r="N35" s="80"/>
    </row>
    <row r="36" spans="1:14">
      <c r="A36" s="2336"/>
      <c r="B36" s="2336"/>
      <c r="C36" s="2336"/>
      <c r="D36" s="2336"/>
      <c r="E36" s="2336"/>
      <c r="F36" s="2336"/>
      <c r="G36" s="2336"/>
      <c r="H36" s="2336"/>
      <c r="I36" s="2336"/>
      <c r="J36" s="2336"/>
      <c r="K36" s="2336"/>
      <c r="L36" s="2336"/>
      <c r="M36" s="2336"/>
      <c r="N36" s="80"/>
    </row>
    <row r="37" spans="1:14">
      <c r="A37" s="2336"/>
      <c r="B37" s="2336"/>
      <c r="C37" s="2336"/>
      <c r="D37" s="2336"/>
      <c r="E37" s="2336"/>
      <c r="F37" s="2336"/>
      <c r="G37" s="2336"/>
      <c r="H37" s="2336"/>
      <c r="I37" s="2336"/>
      <c r="J37" s="2336"/>
      <c r="K37" s="2336"/>
      <c r="L37" s="2336"/>
      <c r="M37" s="2336"/>
      <c r="N37" s="80"/>
    </row>
    <row r="38" spans="1:14">
      <c r="A38" s="2336"/>
      <c r="B38" s="2336"/>
      <c r="C38" s="2336"/>
      <c r="D38" s="2336"/>
      <c r="E38" s="2336"/>
      <c r="F38" s="2336"/>
      <c r="G38" s="2336"/>
      <c r="H38" s="2336"/>
      <c r="I38" s="2336"/>
      <c r="J38" s="2336"/>
      <c r="K38" s="2336"/>
      <c r="L38" s="2336"/>
      <c r="M38" s="2336"/>
      <c r="N38" s="80"/>
    </row>
    <row r="39" spans="1:14">
      <c r="A39" s="2336"/>
      <c r="B39" s="2336"/>
      <c r="C39" s="2336"/>
      <c r="D39" s="2336"/>
      <c r="E39" s="2336"/>
      <c r="F39" s="2336"/>
      <c r="G39" s="2336"/>
      <c r="H39" s="2336"/>
      <c r="I39" s="2336"/>
      <c r="J39" s="2336"/>
      <c r="K39" s="2336"/>
      <c r="L39" s="2336"/>
      <c r="M39" s="2336"/>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1" width="11.42578125" style="67"/>
    <col min="2" max="9" width="15.42578125" style="67" customWidth="1"/>
    <col min="10" max="10" width="17.140625" style="67" customWidth="1"/>
    <col min="11" max="11" width="16.7109375" style="67" customWidth="1"/>
    <col min="12" max="12" width="13.140625" style="67" customWidth="1"/>
    <col min="13" max="13" width="11.85546875" style="67" customWidth="1"/>
    <col min="14" max="16384" width="11.42578125" style="67"/>
  </cols>
  <sheetData>
    <row r="1" s="80" customFormat="1"/>
    <row r="2" s="80" customFormat="1"/>
    <row r="3" s="80" customFormat="1"/>
    <row r="4" s="80" customFormat="1"/>
    <row r="5" s="80" customFormat="1"/>
    <row r="18" spans="14:14">
      <c r="N18" s="163"/>
    </row>
    <row r="19" spans="14:14">
      <c r="N19" s="163"/>
    </row>
    <row r="20" spans="14:14">
      <c r="N20" s="163"/>
    </row>
    <row r="21" spans="14:14">
      <c r="N21" s="163"/>
    </row>
    <row r="22" spans="14:14">
      <c r="N22" s="163"/>
    </row>
    <row r="23" spans="14:14">
      <c r="N23" s="163"/>
    </row>
    <row r="24" spans="14:14">
      <c r="N24" s="163"/>
    </row>
    <row r="25" spans="14:14">
      <c r="N25" s="163"/>
    </row>
    <row r="26" spans="14:14">
      <c r="N26" s="163"/>
    </row>
    <row r="27" spans="14:14">
      <c r="N27" s="163"/>
    </row>
    <row r="28" spans="14:14">
      <c r="N28" s="163"/>
    </row>
    <row r="29" spans="14:14">
      <c r="N29" s="163"/>
    </row>
    <row r="30" spans="14:14">
      <c r="N30" s="163"/>
    </row>
    <row r="31" spans="14:14" ht="18.75" customHeight="1">
      <c r="N31" s="163"/>
    </row>
    <row r="32" spans="14:14" ht="18.75" customHeight="1">
      <c r="N32" s="163"/>
    </row>
    <row r="33" spans="2:14" ht="18.75" customHeight="1">
      <c r="N33" s="163"/>
    </row>
    <row r="34" spans="2:14" ht="18.75" customHeight="1">
      <c r="N34" s="163"/>
    </row>
    <row r="35" spans="2:14">
      <c r="N35" s="163"/>
    </row>
    <row r="36" spans="2:14">
      <c r="N36" s="163"/>
    </row>
    <row r="37" spans="2:14">
      <c r="N37" s="163"/>
    </row>
    <row r="38" spans="2:14">
      <c r="N38" s="163"/>
    </row>
    <row r="39" spans="2:14">
      <c r="N39" s="163"/>
    </row>
    <row r="40" spans="2:14">
      <c r="J40" s="129"/>
    </row>
    <row r="41" spans="2:14">
      <c r="I41" s="527"/>
      <c r="K41" s="129"/>
    </row>
    <row r="42" spans="2:14" ht="17.25" customHeight="1">
      <c r="B42" s="175"/>
      <c r="C42" s="42"/>
      <c r="D42" s="42"/>
      <c r="E42" s="42"/>
      <c r="F42" s="42"/>
      <c r="G42" s="42"/>
      <c r="H42" s="42"/>
      <c r="I42" s="42"/>
      <c r="J42" s="172"/>
      <c r="K42" s="172"/>
    </row>
    <row r="43" spans="2:14" ht="21">
      <c r="B43" s="553"/>
      <c r="C43" s="552"/>
      <c r="D43" s="453"/>
      <c r="E43" s="453"/>
    </row>
    <row r="44" spans="2:14" ht="21">
      <c r="B44" s="553"/>
      <c r="C44" s="552"/>
      <c r="D44" s="453"/>
      <c r="E44" s="453"/>
    </row>
    <row r="45" spans="2:14" ht="15.75">
      <c r="B45" s="547"/>
      <c r="C45" s="371"/>
    </row>
    <row r="46" spans="2:14" ht="26.25">
      <c r="B46" s="555"/>
      <c r="C46" s="550"/>
      <c r="D46" s="551"/>
    </row>
    <row r="47" spans="2:14" ht="26.25">
      <c r="B47" s="555"/>
      <c r="C47" s="550"/>
      <c r="D47" s="551"/>
    </row>
    <row r="48" spans="2:14" ht="15.75">
      <c r="B48" s="547"/>
      <c r="C48" s="371"/>
    </row>
    <row r="49" spans="2:5" ht="15.75">
      <c r="B49" s="175"/>
    </row>
    <row r="50" spans="2:5" ht="21">
      <c r="B50" s="553"/>
      <c r="C50" s="552"/>
      <c r="D50" s="453"/>
      <c r="E50" s="453"/>
    </row>
    <row r="51" spans="2:5" ht="21">
      <c r="B51" s="553"/>
      <c r="C51" s="552"/>
      <c r="D51" s="453"/>
      <c r="E51" s="453"/>
    </row>
    <row r="52" spans="2:5" ht="15.75">
      <c r="B52" s="111"/>
    </row>
    <row r="53" spans="2:5" ht="21">
      <c r="B53" s="554"/>
      <c r="C53" s="464"/>
    </row>
    <row r="54" spans="2:5" ht="15.75">
      <c r="B54" s="111"/>
    </row>
    <row r="55" spans="2:5" ht="15.75">
      <c r="B55" s="111"/>
    </row>
  </sheetData>
  <pageMargins left="0.70866141732283472" right="0.70866141732283472" top="0.74803149606299213" bottom="0.74803149606299213" header="0.31496062992125984" footer="0.31496062992125984"/>
  <pageSetup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J9" sqref="J9"/>
    </sheetView>
  </sheetViews>
  <sheetFormatPr baseColWidth="10" defaultColWidth="11.42578125" defaultRowHeight="15"/>
  <cols>
    <col min="1" max="1" width="16.28515625" style="610" hidden="1" customWidth="1"/>
    <col min="2" max="2" width="18.7109375" style="162" customWidth="1"/>
    <col min="3" max="3" width="22.5703125" style="1438" customWidth="1"/>
    <col min="4" max="4" width="25.85546875" style="1438" customWidth="1"/>
    <col min="5" max="5" width="29.140625" style="614" customWidth="1"/>
    <col min="6" max="6" width="29.140625" style="173" customWidth="1"/>
    <col min="7" max="7" width="25" style="173" customWidth="1"/>
    <col min="8" max="8" width="25.7109375" style="173"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20" customHeight="1">
      <c r="B1" s="2378"/>
      <c r="C1" s="2378"/>
      <c r="D1" s="2378"/>
      <c r="E1" s="2378"/>
      <c r="F1" s="2378"/>
      <c r="G1" s="2378"/>
      <c r="H1" s="2378"/>
      <c r="I1" s="2378"/>
      <c r="J1" s="2378"/>
      <c r="K1" s="2378"/>
      <c r="L1" s="2378"/>
      <c r="M1" s="2378"/>
      <c r="N1" s="2378"/>
      <c r="O1" s="2378"/>
      <c r="Q1" s="194"/>
    </row>
    <row r="2" spans="1:17" s="32" customFormat="1" ht="13.5" customHeight="1">
      <c r="B2" s="2380"/>
      <c r="C2" s="2380"/>
      <c r="D2" s="2380"/>
      <c r="E2" s="2380"/>
      <c r="F2" s="2380"/>
      <c r="G2" s="2380"/>
      <c r="H2" s="2380"/>
      <c r="I2" s="154"/>
      <c r="J2" s="154"/>
      <c r="K2" s="154"/>
      <c r="L2" s="154"/>
      <c r="M2" s="154"/>
      <c r="N2" s="969"/>
      <c r="O2" s="154"/>
      <c r="Q2" s="153"/>
    </row>
    <row r="3" spans="1:17" s="524" customFormat="1" ht="66" customHeight="1">
      <c r="A3" s="707"/>
      <c r="B3" s="2113" t="s">
        <v>4</v>
      </c>
      <c r="C3" s="2114" t="s">
        <v>402</v>
      </c>
      <c r="D3" s="2115" t="s">
        <v>403</v>
      </c>
      <c r="E3" s="2116" t="s">
        <v>109</v>
      </c>
      <c r="F3" s="2114" t="s">
        <v>713</v>
      </c>
      <c r="G3" s="2115" t="s">
        <v>113</v>
      </c>
      <c r="H3" s="2117" t="s">
        <v>544</v>
      </c>
      <c r="K3" s="154"/>
      <c r="L3" s="154"/>
      <c r="M3" s="154"/>
      <c r="N3" s="969"/>
      <c r="O3" s="154"/>
    </row>
    <row r="4" spans="1:17" s="969" customFormat="1" ht="22.5" customHeight="1">
      <c r="A4" s="969">
        <v>2005</v>
      </c>
      <c r="B4" s="970" t="s">
        <v>5</v>
      </c>
      <c r="C4" s="900">
        <v>106192</v>
      </c>
      <c r="D4" s="900">
        <v>147182</v>
      </c>
      <c r="E4" s="901">
        <f>C4+D4</f>
        <v>253374</v>
      </c>
      <c r="F4" s="1382">
        <f>C4/E4</f>
        <v>0.41911166891630552</v>
      </c>
      <c r="G4" s="1383">
        <f>D4/E4</f>
        <v>0.58088833108369442</v>
      </c>
      <c r="H4" s="1384">
        <f>D4/C4</f>
        <v>1.3859989453066144</v>
      </c>
      <c r="K4" s="154"/>
      <c r="L4" s="154"/>
      <c r="M4" s="154"/>
      <c r="O4" s="154"/>
    </row>
    <row r="5" spans="1:17" s="969" customFormat="1" ht="22.5" customHeight="1">
      <c r="A5" s="969">
        <v>2006</v>
      </c>
      <c r="B5" s="782" t="s">
        <v>6</v>
      </c>
      <c r="C5" s="643">
        <v>258701</v>
      </c>
      <c r="D5" s="643">
        <v>255339</v>
      </c>
      <c r="E5" s="619">
        <f t="shared" ref="E5:E14" si="0">+D5+C5</f>
        <v>514040</v>
      </c>
      <c r="F5" s="1373">
        <f>C5/E5</f>
        <v>0.50327017352735193</v>
      </c>
      <c r="G5" s="1374">
        <f>D5/E5</f>
        <v>0.49672982647264802</v>
      </c>
      <c r="H5" s="1375">
        <f>D5/C5</f>
        <v>0.9870043022640036</v>
      </c>
      <c r="K5" s="154"/>
      <c r="L5" s="154"/>
      <c r="M5" s="154"/>
      <c r="O5" s="154"/>
    </row>
    <row r="6" spans="1:17" s="969" customFormat="1" ht="22.5" customHeight="1">
      <c r="A6" s="969">
        <v>2007</v>
      </c>
      <c r="B6" s="782" t="s">
        <v>7</v>
      </c>
      <c r="C6" s="643">
        <v>473647</v>
      </c>
      <c r="D6" s="1376">
        <v>608289</v>
      </c>
      <c r="E6" s="619">
        <f t="shared" si="0"/>
        <v>1081936</v>
      </c>
      <c r="F6" s="1373">
        <f t="shared" ref="F6:F14" si="1">C6/E6</f>
        <v>0.43777728072640154</v>
      </c>
      <c r="G6" s="1374">
        <f t="shared" ref="G6:G15" si="2">D6/E6</f>
        <v>0.56222271927359846</v>
      </c>
      <c r="H6" s="1375">
        <f t="shared" ref="H6:H15" si="3">D6/C6</f>
        <v>1.2842665529392143</v>
      </c>
      <c r="K6" s="154"/>
      <c r="L6" s="154"/>
      <c r="M6" s="154"/>
      <c r="O6" s="154"/>
    </row>
    <row r="7" spans="1:17" s="969" customFormat="1" ht="22.5" customHeight="1">
      <c r="A7" s="969">
        <v>2008</v>
      </c>
      <c r="B7" s="782" t="s">
        <v>8</v>
      </c>
      <c r="C7" s="1376">
        <v>489949</v>
      </c>
      <c r="D7" s="1376">
        <v>734949</v>
      </c>
      <c r="E7" s="619">
        <f t="shared" si="0"/>
        <v>1224898</v>
      </c>
      <c r="F7" s="1373">
        <f t="shared" si="1"/>
        <v>0.39999167277601888</v>
      </c>
      <c r="G7" s="1374">
        <f t="shared" si="2"/>
        <v>0.60000832722398112</v>
      </c>
      <c r="H7" s="1375">
        <f t="shared" si="3"/>
        <v>1.5000520462333835</v>
      </c>
      <c r="K7" s="154"/>
      <c r="L7" s="154"/>
      <c r="M7" s="154"/>
      <c r="O7" s="154"/>
      <c r="P7" s="971"/>
    </row>
    <row r="8" spans="1:17" s="969" customFormat="1" ht="22.5" customHeight="1">
      <c r="A8" s="969">
        <v>2009</v>
      </c>
      <c r="B8" s="782" t="s">
        <v>9</v>
      </c>
      <c r="C8" s="1376">
        <v>622049</v>
      </c>
      <c r="D8" s="1376">
        <v>782176</v>
      </c>
      <c r="E8" s="619">
        <f t="shared" si="0"/>
        <v>1404225</v>
      </c>
      <c r="F8" s="1373">
        <f t="shared" si="1"/>
        <v>0.44298385230287168</v>
      </c>
      <c r="G8" s="1374">
        <f t="shared" si="2"/>
        <v>0.55701614769712826</v>
      </c>
      <c r="H8" s="1375">
        <f t="shared" si="3"/>
        <v>1.2574186277929873</v>
      </c>
      <c r="K8" s="154"/>
      <c r="L8" s="154"/>
      <c r="M8" s="154"/>
      <c r="O8" s="154"/>
    </row>
    <row r="9" spans="1:17" s="969" customFormat="1" ht="22.5" customHeight="1">
      <c r="A9" s="969">
        <v>2010</v>
      </c>
      <c r="B9" s="782" t="s">
        <v>145</v>
      </c>
      <c r="C9" s="1376">
        <v>903250</v>
      </c>
      <c r="D9" s="1376">
        <v>1110536</v>
      </c>
      <c r="E9" s="619">
        <f t="shared" si="0"/>
        <v>2013786</v>
      </c>
      <c r="F9" s="1373">
        <f t="shared" si="1"/>
        <v>0.44853326023718509</v>
      </c>
      <c r="G9" s="1374">
        <f t="shared" si="2"/>
        <v>0.55146673976281491</v>
      </c>
      <c r="H9" s="1375">
        <f t="shared" si="3"/>
        <v>1.229489067257127</v>
      </c>
      <c r="K9" s="154"/>
      <c r="L9" s="154"/>
      <c r="M9" s="154"/>
      <c r="O9" s="154"/>
    </row>
    <row r="10" spans="1:17" s="969" customFormat="1" ht="22.5" customHeight="1">
      <c r="A10" s="969">
        <v>2011</v>
      </c>
      <c r="B10" s="782" t="s">
        <v>177</v>
      </c>
      <c r="C10" s="1376">
        <v>883775</v>
      </c>
      <c r="D10" s="1376">
        <v>1119652</v>
      </c>
      <c r="E10" s="619">
        <f t="shared" si="0"/>
        <v>2003427</v>
      </c>
      <c r="F10" s="1373">
        <f t="shared" si="1"/>
        <v>0.44113162096747222</v>
      </c>
      <c r="G10" s="1374">
        <f t="shared" si="2"/>
        <v>0.55886837903252773</v>
      </c>
      <c r="H10" s="1375">
        <f t="shared" si="3"/>
        <v>1.2668971174789962</v>
      </c>
      <c r="I10" s="725"/>
      <c r="J10" s="725"/>
      <c r="K10" s="154"/>
      <c r="L10" s="154"/>
      <c r="M10" s="154"/>
      <c r="O10" s="154"/>
    </row>
    <row r="11" spans="1:17" s="969" customFormat="1" ht="22.5" customHeight="1">
      <c r="A11" s="969">
        <v>2012</v>
      </c>
      <c r="B11" s="782" t="s">
        <v>384</v>
      </c>
      <c r="C11" s="1376">
        <v>1178040</v>
      </c>
      <c r="D11" s="1376">
        <v>1125311</v>
      </c>
      <c r="E11" s="619">
        <f t="shared" si="0"/>
        <v>2303351</v>
      </c>
      <c r="F11" s="1373">
        <f t="shared" si="1"/>
        <v>0.51144614954472856</v>
      </c>
      <c r="G11" s="1374">
        <f t="shared" si="2"/>
        <v>0.4885538504552715</v>
      </c>
      <c r="H11" s="1375">
        <f t="shared" si="3"/>
        <v>0.95524005976027981</v>
      </c>
      <c r="I11" s="725"/>
      <c r="J11" s="725"/>
      <c r="K11" s="154"/>
      <c r="L11" s="154"/>
      <c r="M11" s="154"/>
      <c r="O11" s="154"/>
    </row>
    <row r="12" spans="1:17" s="969" customFormat="1" ht="22.5" customHeight="1">
      <c r="A12" s="969">
        <v>2013</v>
      </c>
      <c r="B12" s="782" t="s">
        <v>417</v>
      </c>
      <c r="C12" s="1376">
        <v>1568225</v>
      </c>
      <c r="D12" s="1376">
        <v>1183528</v>
      </c>
      <c r="E12" s="619">
        <f t="shared" si="0"/>
        <v>2751753</v>
      </c>
      <c r="F12" s="1373">
        <f t="shared" si="1"/>
        <v>0.56990035079456625</v>
      </c>
      <c r="G12" s="1374">
        <f t="shared" si="2"/>
        <v>0.43009964920543375</v>
      </c>
      <c r="H12" s="1375">
        <f t="shared" si="3"/>
        <v>0.75469272585247649</v>
      </c>
    </row>
    <row r="13" spans="1:17" s="969" customFormat="1" ht="22.5" customHeight="1">
      <c r="A13" s="969">
        <v>2014</v>
      </c>
      <c r="B13" s="782" t="s">
        <v>425</v>
      </c>
      <c r="C13" s="1376">
        <v>1795214</v>
      </c>
      <c r="D13" s="1376">
        <v>1220432</v>
      </c>
      <c r="E13" s="619">
        <f t="shared" si="0"/>
        <v>3015646</v>
      </c>
      <c r="F13" s="1373">
        <f t="shared" si="1"/>
        <v>0.5952999788436707</v>
      </c>
      <c r="G13" s="1374">
        <f t="shared" si="2"/>
        <v>0.40470002115632936</v>
      </c>
      <c r="H13" s="1375">
        <f t="shared" si="3"/>
        <v>0.67982535786819842</v>
      </c>
    </row>
    <row r="14" spans="1:17" s="969" customFormat="1" ht="22.5" customHeight="1">
      <c r="A14" s="969">
        <v>2015</v>
      </c>
      <c r="B14" s="782" t="s">
        <v>718</v>
      </c>
      <c r="C14" s="1377">
        <v>2164705</v>
      </c>
      <c r="D14" s="1377">
        <v>1152700</v>
      </c>
      <c r="E14" s="619">
        <f t="shared" si="0"/>
        <v>3317405</v>
      </c>
      <c r="F14" s="1373">
        <f t="shared" si="1"/>
        <v>0.65252961275454757</v>
      </c>
      <c r="G14" s="1374">
        <f t="shared" si="2"/>
        <v>0.34747038724545237</v>
      </c>
      <c r="H14" s="1375">
        <f t="shared" si="3"/>
        <v>0.53249749965930693</v>
      </c>
    </row>
    <row r="15" spans="1:17" s="969" customFormat="1" ht="22.5" customHeight="1">
      <c r="A15" s="969">
        <v>2016</v>
      </c>
      <c r="B15" s="782" t="s">
        <v>746</v>
      </c>
      <c r="C15" s="1376">
        <v>2168957</v>
      </c>
      <c r="D15" s="1376">
        <v>1178111</v>
      </c>
      <c r="E15" s="619">
        <f>+D15+C15</f>
        <v>3347068</v>
      </c>
      <c r="F15" s="1373">
        <f>C15/E15</f>
        <v>0.64801701070907436</v>
      </c>
      <c r="G15" s="1374">
        <f t="shared" si="2"/>
        <v>0.3519829892909257</v>
      </c>
      <c r="H15" s="1375">
        <f t="shared" si="3"/>
        <v>0.54316936665872118</v>
      </c>
      <c r="I15" s="972"/>
      <c r="N15" s="969" t="s">
        <v>10</v>
      </c>
    </row>
    <row r="16" spans="1:17" s="969" customFormat="1" ht="22.5" customHeight="1">
      <c r="B16" s="782" t="s">
        <v>798</v>
      </c>
      <c r="C16" s="1376">
        <v>2428212</v>
      </c>
      <c r="D16" s="1376">
        <v>1118476</v>
      </c>
      <c r="E16" s="619">
        <f>+D16+C16</f>
        <v>3546688</v>
      </c>
      <c r="F16" s="1373">
        <f>C16/E16</f>
        <v>0.68464212245339873</v>
      </c>
      <c r="G16" s="1374">
        <f>D16/E16</f>
        <v>0.31535787754660122</v>
      </c>
      <c r="H16" s="1375">
        <f>D16/C16</f>
        <v>0.46061711250912196</v>
      </c>
      <c r="I16" s="972"/>
    </row>
    <row r="17" spans="1:20" s="126" customFormat="1" ht="20.25" customHeight="1">
      <c r="A17" s="1215"/>
      <c r="B17" s="782" t="s">
        <v>825</v>
      </c>
      <c r="C17" s="1376">
        <v>2550398</v>
      </c>
      <c r="D17" s="1376">
        <v>1069752</v>
      </c>
      <c r="E17" s="619">
        <f>+D17+C17</f>
        <v>3620150</v>
      </c>
      <c r="F17" s="1373">
        <f>C17/E17</f>
        <v>0.70450064223858122</v>
      </c>
      <c r="G17" s="1374">
        <f>D17/E17</f>
        <v>0.29549935776141872</v>
      </c>
      <c r="H17" s="1375">
        <f>D17/C17</f>
        <v>0.41944512189862132</v>
      </c>
      <c r="R17" s="969"/>
      <c r="S17" s="969"/>
      <c r="T17" s="969"/>
    </row>
    <row r="18" spans="1:20" s="1798" customFormat="1" ht="20.25" customHeight="1">
      <c r="A18" s="1215"/>
      <c r="B18" s="782" t="s">
        <v>984</v>
      </c>
      <c r="C18" s="1376">
        <v>2667056</v>
      </c>
      <c r="D18" s="1376">
        <v>1044102</v>
      </c>
      <c r="E18" s="619">
        <f>+D18+C18</f>
        <v>3711158</v>
      </c>
      <c r="F18" s="1373">
        <f>C18/E18</f>
        <v>0.71865870437205859</v>
      </c>
      <c r="G18" s="1374">
        <f>D18/E18</f>
        <v>0.28134129562794147</v>
      </c>
      <c r="H18" s="1375">
        <f>D18/C18</f>
        <v>0.39148109376031098</v>
      </c>
      <c r="R18" s="969"/>
      <c r="S18" s="969"/>
      <c r="T18" s="969"/>
    </row>
    <row r="19" spans="1:20" ht="24.75" customHeight="1">
      <c r="B19" s="1247" t="s">
        <v>1080</v>
      </c>
      <c r="C19" s="1378">
        <f>+'Resumen EEp (2)'!C35</f>
        <v>4353903</v>
      </c>
      <c r="D19" s="1378">
        <f>+'Resumen EEp (2)'!C36</f>
        <v>1112979</v>
      </c>
      <c r="E19" s="1248">
        <f>C19+D19</f>
        <v>5466882</v>
      </c>
      <c r="F19" s="1379">
        <f>C19/E19</f>
        <v>0.79641429977819167</v>
      </c>
      <c r="G19" s="1380">
        <f>D19/E19</f>
        <v>0.20358570022180833</v>
      </c>
      <c r="H19" s="1381">
        <f>D19/C19</f>
        <v>0.25562788146635329</v>
      </c>
    </row>
    <row r="20" spans="1:20" ht="28.5" customHeight="1">
      <c r="B20" s="2379" t="s">
        <v>880</v>
      </c>
      <c r="C20" s="2379"/>
      <c r="D20" s="2379"/>
      <c r="E20" s="2379"/>
      <c r="F20" s="2379"/>
      <c r="G20" s="2379"/>
      <c r="H20" s="2379"/>
    </row>
    <row r="21" spans="1:20">
      <c r="B21" s="589"/>
    </row>
    <row r="33" spans="16:16">
      <c r="P33" s="67" t="s">
        <v>10</v>
      </c>
    </row>
  </sheetData>
  <mergeCells count="3">
    <mergeCell ref="B1:O1"/>
    <mergeCell ref="B20:H20"/>
    <mergeCell ref="B2:H2"/>
  </mergeCells>
  <conditionalFormatting sqref="C19:G19">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G12" sqref="G12"/>
    </sheetView>
  </sheetViews>
  <sheetFormatPr baseColWidth="10" defaultColWidth="11.42578125" defaultRowHeight="15"/>
  <cols>
    <col min="1" max="1" width="12" style="67" customWidth="1"/>
    <col min="2" max="2" width="12.7109375" style="508" customWidth="1"/>
    <col min="3" max="3" width="16.140625" style="508" customWidth="1"/>
    <col min="4" max="5" width="15.85546875" style="508"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0" customFormat="1" ht="80.25" customHeight="1">
      <c r="A1" s="2381"/>
      <c r="B1" s="2381"/>
      <c r="C1" s="2381"/>
      <c r="D1" s="2381"/>
      <c r="E1" s="2381"/>
      <c r="F1" s="2381"/>
      <c r="G1" s="2381"/>
      <c r="H1" s="2381"/>
      <c r="I1" s="2381"/>
      <c r="J1" s="2381"/>
      <c r="K1" s="2381"/>
      <c r="L1" s="2381"/>
      <c r="M1" s="2381"/>
      <c r="N1" s="2381"/>
    </row>
    <row r="2" spans="1:14" s="32" customFormat="1" ht="6" customHeight="1">
      <c r="A2" s="154"/>
      <c r="B2" s="154"/>
      <c r="C2" s="154"/>
      <c r="D2" s="154"/>
      <c r="E2" s="154"/>
      <c r="F2" s="154"/>
      <c r="G2" s="154"/>
      <c r="H2" s="154"/>
      <c r="I2" s="154"/>
      <c r="J2" s="154"/>
      <c r="K2" s="154"/>
      <c r="L2" s="154"/>
    </row>
    <row r="3" spans="1:14" ht="35.25" customHeight="1">
      <c r="A3" s="923" t="s">
        <v>180</v>
      </c>
      <c r="B3" s="2001" t="s">
        <v>402</v>
      </c>
      <c r="C3" s="2001" t="s">
        <v>403</v>
      </c>
      <c r="D3" s="923" t="s">
        <v>109</v>
      </c>
      <c r="E3" s="923" t="s">
        <v>545</v>
      </c>
      <c r="I3" s="126"/>
      <c r="J3" s="126"/>
      <c r="K3" s="439"/>
      <c r="L3" s="439"/>
      <c r="M3" s="439"/>
    </row>
    <row r="4" spans="1:14" s="610" customFormat="1" ht="14.25" customHeight="1">
      <c r="A4" s="1704" t="s">
        <v>956</v>
      </c>
      <c r="B4" s="2002">
        <v>2643943</v>
      </c>
      <c r="C4" s="2003">
        <v>1014273</v>
      </c>
      <c r="D4" s="1999">
        <f t="shared" ref="D4:D12" si="0">+C4+B4</f>
        <v>3658216</v>
      </c>
      <c r="E4" s="924">
        <f t="shared" ref="E4:E12" si="1">+C4/B4</f>
        <v>0.38362135643620154</v>
      </c>
    </row>
    <row r="5" spans="1:14" s="610" customFormat="1" ht="14.25" customHeight="1">
      <c r="A5" s="1704" t="s">
        <v>971</v>
      </c>
      <c r="B5" s="1705">
        <v>2651295</v>
      </c>
      <c r="C5" s="1706">
        <v>1008371</v>
      </c>
      <c r="D5" s="1999">
        <f t="shared" si="0"/>
        <v>3659666</v>
      </c>
      <c r="E5" s="924">
        <f t="shared" si="1"/>
        <v>0.38033149838097985</v>
      </c>
      <c r="F5" s="67"/>
    </row>
    <row r="6" spans="1:14" ht="14.25" customHeight="1">
      <c r="A6" s="1704" t="s">
        <v>983</v>
      </c>
      <c r="B6" s="1705">
        <v>2667056</v>
      </c>
      <c r="C6" s="1706">
        <v>1004102</v>
      </c>
      <c r="D6" s="1999">
        <f t="shared" si="0"/>
        <v>3671158</v>
      </c>
      <c r="E6" s="924">
        <f t="shared" si="1"/>
        <v>0.37648328344061766</v>
      </c>
      <c r="F6" s="610"/>
    </row>
    <row r="7" spans="1:14" s="610" customFormat="1" ht="14.25" customHeight="1">
      <c r="A7" s="1704" t="s">
        <v>996</v>
      </c>
      <c r="B7" s="1705">
        <v>2726543</v>
      </c>
      <c r="C7" s="1706">
        <v>999719</v>
      </c>
      <c r="D7" s="1999">
        <f t="shared" si="0"/>
        <v>3726262</v>
      </c>
      <c r="E7" s="924">
        <f t="shared" si="1"/>
        <v>0.36666173979284389</v>
      </c>
    </row>
    <row r="8" spans="1:14" s="610" customFormat="1" ht="14.25" customHeight="1">
      <c r="A8" s="1704" t="s">
        <v>1000</v>
      </c>
      <c r="B8" s="1705">
        <v>2732947</v>
      </c>
      <c r="C8" s="1706">
        <v>992375</v>
      </c>
      <c r="D8" s="1999">
        <f t="shared" si="0"/>
        <v>3725322</v>
      </c>
      <c r="E8" s="924">
        <f t="shared" si="1"/>
        <v>0.36311534764486836</v>
      </c>
    </row>
    <row r="9" spans="1:14" s="610" customFormat="1" ht="14.25" customHeight="1">
      <c r="A9" s="1704" t="s">
        <v>1025</v>
      </c>
      <c r="B9" s="1705">
        <v>2742961</v>
      </c>
      <c r="C9" s="1706">
        <v>988517</v>
      </c>
      <c r="D9" s="1999">
        <f t="shared" si="0"/>
        <v>3731478</v>
      </c>
      <c r="E9" s="924">
        <f t="shared" si="1"/>
        <v>0.36038317715782325</v>
      </c>
    </row>
    <row r="10" spans="1:14" s="610" customFormat="1" ht="14.25" customHeight="1">
      <c r="A10" s="1704" t="s">
        <v>1030</v>
      </c>
      <c r="B10" s="1705">
        <v>2751320</v>
      </c>
      <c r="C10" s="1706">
        <v>986619</v>
      </c>
      <c r="D10" s="1999">
        <f t="shared" si="0"/>
        <v>3737939</v>
      </c>
      <c r="E10" s="924">
        <f t="shared" si="1"/>
        <v>0.35859841821380284</v>
      </c>
    </row>
    <row r="11" spans="1:14" s="610" customFormat="1" ht="14.25" customHeight="1">
      <c r="A11" s="1704" t="s">
        <v>1034</v>
      </c>
      <c r="B11" s="1707">
        <v>2755201</v>
      </c>
      <c r="C11" s="1708">
        <v>986802</v>
      </c>
      <c r="D11" s="1999">
        <f t="shared" si="0"/>
        <v>3742003</v>
      </c>
      <c r="E11" s="924">
        <f t="shared" si="1"/>
        <v>0.35815971321148621</v>
      </c>
    </row>
    <row r="12" spans="1:14" s="610" customFormat="1" ht="14.25" customHeight="1">
      <c r="A12" s="1704" t="s">
        <v>1041</v>
      </c>
      <c r="B12" s="1707">
        <v>2752701</v>
      </c>
      <c r="C12" s="1708">
        <v>990015</v>
      </c>
      <c r="D12" s="1999">
        <f t="shared" si="0"/>
        <v>3742716</v>
      </c>
      <c r="E12" s="924">
        <f t="shared" si="1"/>
        <v>0.35965221068325254</v>
      </c>
    </row>
    <row r="13" spans="1:14" s="610" customFormat="1" ht="14.25" customHeight="1">
      <c r="A13" s="1704" t="s">
        <v>1045</v>
      </c>
      <c r="B13" s="1707">
        <v>2756970</v>
      </c>
      <c r="C13" s="1708">
        <v>988866</v>
      </c>
      <c r="D13" s="1999">
        <f>+C13+B13</f>
        <v>3745836</v>
      </c>
      <c r="E13" s="924">
        <f>+C13/B13</f>
        <v>0.35867854927692355</v>
      </c>
    </row>
    <row r="14" spans="1:14" s="610" customFormat="1" ht="14.25" customHeight="1">
      <c r="A14" s="1703" t="s">
        <v>1048</v>
      </c>
      <c r="B14" s="1705">
        <v>2759922</v>
      </c>
      <c r="C14" s="1706">
        <v>988219</v>
      </c>
      <c r="D14" s="2000">
        <v>3711158</v>
      </c>
      <c r="E14" s="924">
        <f>+C14/B14</f>
        <v>0.35806048141940244</v>
      </c>
    </row>
    <row r="15" spans="1:14" s="610" customFormat="1" ht="14.25" customHeight="1">
      <c r="A15" s="1703" t="s">
        <v>1069</v>
      </c>
      <c r="B15" s="1705">
        <v>3771620</v>
      </c>
      <c r="C15" s="1706">
        <v>994065</v>
      </c>
      <c r="D15" s="2000">
        <v>3711158</v>
      </c>
      <c r="E15" s="924">
        <f>+C15/B15</f>
        <v>0.26356446301589237</v>
      </c>
    </row>
    <row r="16" spans="1:14" s="610" customFormat="1" ht="14.25" customHeight="1">
      <c r="A16" s="1703" t="s">
        <v>1078</v>
      </c>
      <c r="B16" s="1731">
        <v>4353903</v>
      </c>
      <c r="C16" s="1732">
        <v>1112979</v>
      </c>
      <c r="D16" s="1999">
        <f>+C16+B16</f>
        <v>5466882</v>
      </c>
      <c r="E16" s="924">
        <f>+C16/B16</f>
        <v>0.25562788146635329</v>
      </c>
      <c r="F16" s="67"/>
    </row>
    <row r="17" spans="1:6" ht="14.25" customHeight="1">
      <c r="A17" s="2382"/>
      <c r="B17" s="2383"/>
      <c r="C17" s="2383"/>
      <c r="D17" s="2382"/>
      <c r="E17" s="2382"/>
      <c r="F17" s="610"/>
    </row>
    <row r="18" spans="1:6" s="610" customFormat="1" ht="14.25" customHeight="1">
      <c r="A18" s="2383"/>
      <c r="B18" s="2383"/>
      <c r="C18" s="2383"/>
      <c r="D18" s="2383"/>
      <c r="E18" s="2383"/>
      <c r="F18" s="67"/>
    </row>
    <row r="37" ht="38.25" customHeight="1"/>
    <row r="38" ht="59.25" customHeight="1"/>
  </sheetData>
  <mergeCells count="2">
    <mergeCell ref="A1:N1"/>
    <mergeCell ref="A17:E18"/>
  </mergeCells>
  <conditionalFormatting sqref="D4:E12 B13:E16">
    <cfRule type="cellIs" dxfId="41" priority="2" operator="equal">
      <formula>0</formula>
    </cfRule>
  </conditionalFormatting>
  <conditionalFormatting sqref="B11:C12">
    <cfRule type="cellIs" dxfId="40"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B19" sqref="B19:C19"/>
    </sheetView>
  </sheetViews>
  <sheetFormatPr baseColWidth="10" defaultColWidth="11.42578125" defaultRowHeight="15"/>
  <cols>
    <col min="1" max="1" width="15.85546875" style="67" customWidth="1"/>
    <col min="2" max="2" width="19.28515625" style="67" customWidth="1"/>
    <col min="3" max="3" width="22" style="67" customWidth="1"/>
    <col min="4" max="4" width="20.28515625" style="67" customWidth="1"/>
    <col min="5" max="5" width="16.710937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97.5" customHeight="1">
      <c r="A1" s="2384"/>
      <c r="B1" s="2384"/>
      <c r="C1" s="2384"/>
      <c r="D1" s="2384"/>
      <c r="E1" s="2384"/>
      <c r="F1" s="2384"/>
      <c r="G1" s="2384"/>
      <c r="H1" s="2384"/>
      <c r="I1" s="2384"/>
      <c r="J1" s="2384"/>
      <c r="K1" s="2384"/>
      <c r="L1" s="2384"/>
      <c r="M1" s="2384"/>
      <c r="N1" s="2384"/>
      <c r="P1" s="419"/>
    </row>
    <row r="2" spans="1:16" s="32" customFormat="1" ht="11.25" customHeight="1">
      <c r="A2" s="154"/>
      <c r="B2" s="154"/>
      <c r="C2" s="154"/>
      <c r="D2" s="154"/>
      <c r="E2" s="154"/>
      <c r="F2" s="154"/>
      <c r="G2" s="154"/>
      <c r="H2" s="154"/>
      <c r="I2" s="154"/>
      <c r="J2" s="154"/>
      <c r="K2" s="154"/>
      <c r="L2" s="154"/>
      <c r="M2" s="154"/>
      <c r="N2" s="154"/>
      <c r="P2" s="153"/>
    </row>
    <row r="3" spans="1:16" ht="48" customHeight="1">
      <c r="A3" s="1733" t="s">
        <v>4</v>
      </c>
      <c r="B3" s="1736" t="s">
        <v>486</v>
      </c>
      <c r="C3" s="1735" t="s">
        <v>487</v>
      </c>
      <c r="D3" s="1735" t="s">
        <v>488</v>
      </c>
      <c r="E3" s="421" t="s">
        <v>544</v>
      </c>
    </row>
    <row r="4" spans="1:16">
      <c r="A4" s="1734" t="s">
        <v>5</v>
      </c>
      <c r="B4" s="1739">
        <v>0</v>
      </c>
      <c r="C4" s="1740">
        <v>0</v>
      </c>
      <c r="D4" s="1152">
        <v>266531</v>
      </c>
      <c r="E4" s="973"/>
    </row>
    <row r="5" spans="1:16">
      <c r="A5" s="1737" t="s">
        <v>6</v>
      </c>
      <c r="B5" s="1741">
        <v>254831</v>
      </c>
      <c r="C5" s="1153">
        <v>258585</v>
      </c>
      <c r="D5" s="1152">
        <f t="shared" ref="D5:D12" si="0">B5+C5</f>
        <v>513416</v>
      </c>
      <c r="E5" s="973">
        <f>C5/B5</f>
        <v>1.0147313317453528</v>
      </c>
    </row>
    <row r="6" spans="1:16">
      <c r="A6" s="1737" t="s">
        <v>7</v>
      </c>
      <c r="B6" s="1741">
        <v>473647</v>
      </c>
      <c r="C6" s="1153">
        <v>608289</v>
      </c>
      <c r="D6" s="1152">
        <f t="shared" si="0"/>
        <v>1081936</v>
      </c>
      <c r="E6" s="973">
        <f t="shared" ref="E6:E12" si="1">C6/B6</f>
        <v>1.2842665529392143</v>
      </c>
    </row>
    <row r="7" spans="1:16">
      <c r="A7" s="1737" t="s">
        <v>8</v>
      </c>
      <c r="B7" s="1741">
        <v>489949</v>
      </c>
      <c r="C7" s="1153">
        <v>734694</v>
      </c>
      <c r="D7" s="1152">
        <f t="shared" si="0"/>
        <v>1224643</v>
      </c>
      <c r="E7" s="973">
        <f t="shared" si="1"/>
        <v>1.4995315838995487</v>
      </c>
      <c r="O7" s="12"/>
    </row>
    <row r="8" spans="1:16">
      <c r="A8" s="1737" t="s">
        <v>9</v>
      </c>
      <c r="B8" s="1741">
        <v>575190</v>
      </c>
      <c r="C8" s="1153">
        <v>770976</v>
      </c>
      <c r="D8" s="1152">
        <f t="shared" si="0"/>
        <v>1346166</v>
      </c>
      <c r="E8" s="973">
        <f t="shared" si="1"/>
        <v>1.3403849162885308</v>
      </c>
    </row>
    <row r="9" spans="1:16" ht="15" customHeight="1">
      <c r="A9" s="1737" t="s">
        <v>145</v>
      </c>
      <c r="B9" s="1741">
        <v>880620</v>
      </c>
      <c r="C9" s="1153">
        <v>967213</v>
      </c>
      <c r="D9" s="1152">
        <f t="shared" si="0"/>
        <v>1847833</v>
      </c>
      <c r="E9" s="973">
        <f t="shared" si="1"/>
        <v>1.098331857100679</v>
      </c>
    </row>
    <row r="10" spans="1:16">
      <c r="A10" s="1737" t="s">
        <v>177</v>
      </c>
      <c r="B10" s="1741">
        <v>885431</v>
      </c>
      <c r="C10" s="1153">
        <v>1110904</v>
      </c>
      <c r="D10" s="1152">
        <f t="shared" si="0"/>
        <v>1996335</v>
      </c>
      <c r="E10" s="973">
        <f t="shared" si="1"/>
        <v>1.2546477365260533</v>
      </c>
    </row>
    <row r="11" spans="1:16">
      <c r="A11" s="1737" t="s">
        <v>384</v>
      </c>
      <c r="B11" s="1741">
        <v>1170009</v>
      </c>
      <c r="C11" s="1153">
        <v>1124347</v>
      </c>
      <c r="D11" s="1152">
        <f t="shared" si="0"/>
        <v>2294356</v>
      </c>
      <c r="E11" s="973">
        <f t="shared" si="1"/>
        <v>0.96097294978072823</v>
      </c>
    </row>
    <row r="12" spans="1:16">
      <c r="A12" s="1737" t="s">
        <v>417</v>
      </c>
      <c r="B12" s="1741">
        <v>1467184</v>
      </c>
      <c r="C12" s="1153">
        <v>1179715</v>
      </c>
      <c r="D12" s="1152">
        <f t="shared" si="0"/>
        <v>2646899</v>
      </c>
      <c r="E12" s="973">
        <f t="shared" si="1"/>
        <v>0.80406751982028157</v>
      </c>
    </row>
    <row r="13" spans="1:16">
      <c r="A13" s="1737" t="s">
        <v>425</v>
      </c>
      <c r="B13" s="1741">
        <v>1795214</v>
      </c>
      <c r="C13" s="1153">
        <v>1220432</v>
      </c>
      <c r="D13" s="1152">
        <f t="shared" ref="D13:D19" si="2">B13+C13</f>
        <v>3015646</v>
      </c>
      <c r="E13" s="973">
        <f t="shared" ref="E13:E18" si="3">C13/B13</f>
        <v>0.67982535786819842</v>
      </c>
    </row>
    <row r="14" spans="1:16" s="610" customFormat="1">
      <c r="A14" s="1737" t="s">
        <v>718</v>
      </c>
      <c r="B14" s="1741">
        <v>1993874</v>
      </c>
      <c r="C14" s="1153">
        <v>1116683</v>
      </c>
      <c r="D14" s="1152">
        <f t="shared" si="2"/>
        <v>3110557</v>
      </c>
      <c r="E14" s="973">
        <f t="shared" si="3"/>
        <v>0.56005695445148485</v>
      </c>
    </row>
    <row r="15" spans="1:16" s="610" customFormat="1">
      <c r="A15" s="1737" t="s">
        <v>746</v>
      </c>
      <c r="B15" s="1741">
        <v>2169140</v>
      </c>
      <c r="C15" s="1153">
        <v>1184426</v>
      </c>
      <c r="D15" s="1152">
        <f t="shared" si="2"/>
        <v>3353566</v>
      </c>
      <c r="E15" s="973">
        <f t="shared" si="3"/>
        <v>0.54603483408170983</v>
      </c>
    </row>
    <row r="16" spans="1:16" s="610" customFormat="1">
      <c r="A16" s="1737" t="s">
        <v>798</v>
      </c>
      <c r="B16" s="1742">
        <v>2426895</v>
      </c>
      <c r="C16" s="1154">
        <v>1118488</v>
      </c>
      <c r="D16" s="1152">
        <f t="shared" si="2"/>
        <v>3545383</v>
      </c>
      <c r="E16" s="973">
        <f t="shared" si="3"/>
        <v>0.46087201959705715</v>
      </c>
    </row>
    <row r="17" spans="1:15">
      <c r="A17" s="1737" t="s">
        <v>825</v>
      </c>
      <c r="B17" s="1742">
        <v>2511288</v>
      </c>
      <c r="C17" s="1154">
        <v>1079761</v>
      </c>
      <c r="D17" s="1152">
        <f t="shared" si="2"/>
        <v>3591049</v>
      </c>
      <c r="E17" s="973">
        <f t="shared" si="3"/>
        <v>0.42996303092277749</v>
      </c>
    </row>
    <row r="18" spans="1:15" s="610" customFormat="1">
      <c r="A18" s="1737" t="s">
        <v>984</v>
      </c>
      <c r="B18" s="1742">
        <v>2667056</v>
      </c>
      <c r="C18" s="1154">
        <v>1004102</v>
      </c>
      <c r="D18" s="1152">
        <f t="shared" si="2"/>
        <v>3671158</v>
      </c>
      <c r="E18" s="973">
        <f t="shared" si="3"/>
        <v>0.37648328344061766</v>
      </c>
    </row>
    <row r="19" spans="1:15">
      <c r="A19" s="1738" t="s">
        <v>1075</v>
      </c>
      <c r="B19" s="1743">
        <f>+'Resumen EEp (2)'!B35</f>
        <v>3771620</v>
      </c>
      <c r="C19" s="1155">
        <f>+'Resumen EEp (2)'!B36</f>
        <v>994065</v>
      </c>
      <c r="D19" s="1152">
        <f t="shared" si="2"/>
        <v>4765685</v>
      </c>
      <c r="E19" s="974">
        <f>C19/B19</f>
        <v>0.26356446301589237</v>
      </c>
    </row>
    <row r="20" spans="1:15" ht="18.75">
      <c r="A20" s="2385" t="s">
        <v>771</v>
      </c>
      <c r="B20" s="2385"/>
      <c r="C20" s="2385"/>
      <c r="D20" s="2386"/>
      <c r="E20" s="2386"/>
    </row>
    <row r="31" spans="1:15">
      <c r="O31" s="67" t="s">
        <v>10</v>
      </c>
    </row>
  </sheetData>
  <mergeCells count="2">
    <mergeCell ref="A1:N1"/>
    <mergeCell ref="A20:E20"/>
  </mergeCells>
  <conditionalFormatting sqref="B19:C19">
    <cfRule type="cellIs" dxfId="39" priority="2" operator="equal">
      <formula>0</formula>
    </cfRule>
  </conditionalFormatting>
  <conditionalFormatting sqref="B17:C18">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T25" sqref="T25"/>
    </sheetView>
  </sheetViews>
  <sheetFormatPr baseColWidth="10" defaultColWidth="11.42578125" defaultRowHeight="15"/>
  <cols>
    <col min="1" max="1" width="15.2851562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381"/>
      <c r="B1" s="2381"/>
      <c r="C1" s="2381"/>
      <c r="D1" s="2381"/>
      <c r="E1" s="2381"/>
      <c r="F1" s="2381"/>
      <c r="G1" s="2381"/>
      <c r="H1" s="2381"/>
      <c r="I1" s="2381"/>
      <c r="J1" s="2381"/>
      <c r="K1" s="2381"/>
      <c r="L1" s="2381"/>
      <c r="M1" s="2381"/>
      <c r="N1" s="2381"/>
    </row>
    <row r="2" spans="1:14" s="32" customFormat="1" ht="3" customHeight="1">
      <c r="A2" s="154"/>
      <c r="B2" s="154"/>
      <c r="C2" s="154"/>
      <c r="D2" s="154"/>
      <c r="E2" s="154"/>
      <c r="F2" s="154"/>
      <c r="G2" s="154"/>
      <c r="H2" s="154"/>
      <c r="I2" s="154"/>
      <c r="J2" s="154"/>
      <c r="K2" s="154"/>
      <c r="L2" s="154"/>
    </row>
    <row r="3" spans="1:14" s="111" customFormat="1" ht="55.5" customHeight="1">
      <c r="A3" s="1044" t="s">
        <v>180</v>
      </c>
      <c r="B3" s="2122" t="s">
        <v>486</v>
      </c>
      <c r="C3" s="2122" t="s">
        <v>487</v>
      </c>
      <c r="D3" s="1044" t="s">
        <v>488</v>
      </c>
      <c r="E3" s="1830" t="s">
        <v>544</v>
      </c>
    </row>
    <row r="4" spans="1:14" s="610" customFormat="1" ht="15" customHeight="1">
      <c r="A4" s="2118" t="s">
        <v>956</v>
      </c>
      <c r="B4" s="2123">
        <v>2615933</v>
      </c>
      <c r="C4" s="2124">
        <v>1018375</v>
      </c>
      <c r="D4" s="2120">
        <f t="shared" ref="D4:D12" si="0">+C4+B4</f>
        <v>3634308</v>
      </c>
      <c r="E4" s="1045">
        <f t="shared" ref="E4:E11" si="1">+C4/B4</f>
        <v>0.38929705003912562</v>
      </c>
    </row>
    <row r="5" spans="1:14" s="610" customFormat="1" ht="15" customHeight="1">
      <c r="A5" s="2118" t="s">
        <v>971</v>
      </c>
      <c r="B5" s="1709">
        <v>2643943</v>
      </c>
      <c r="C5" s="2125">
        <v>1014273</v>
      </c>
      <c r="D5" s="2120">
        <f t="shared" si="0"/>
        <v>3658216</v>
      </c>
      <c r="E5" s="1045">
        <f t="shared" si="1"/>
        <v>0.38362135643620154</v>
      </c>
    </row>
    <row r="6" spans="1:14" ht="15.75">
      <c r="A6" s="2118" t="s">
        <v>983</v>
      </c>
      <c r="B6" s="1709">
        <v>2651295</v>
      </c>
      <c r="C6" s="2125">
        <v>1008371</v>
      </c>
      <c r="D6" s="2120">
        <f t="shared" si="0"/>
        <v>3659666</v>
      </c>
      <c r="E6" s="1045">
        <f t="shared" si="1"/>
        <v>0.38033149838097985</v>
      </c>
    </row>
    <row r="7" spans="1:14" s="610" customFormat="1" ht="15.75">
      <c r="A7" s="2118" t="s">
        <v>996</v>
      </c>
      <c r="B7" s="1709">
        <v>2667056</v>
      </c>
      <c r="C7" s="2125">
        <v>1004102</v>
      </c>
      <c r="D7" s="2120">
        <f t="shared" si="0"/>
        <v>3671158</v>
      </c>
      <c r="E7" s="1045">
        <f t="shared" si="1"/>
        <v>0.37648328344061766</v>
      </c>
    </row>
    <row r="8" spans="1:14" ht="15.75">
      <c r="A8" s="2118" t="s">
        <v>1000</v>
      </c>
      <c r="B8" s="1709">
        <v>2726543</v>
      </c>
      <c r="C8" s="2125">
        <v>999719</v>
      </c>
      <c r="D8" s="2120">
        <f t="shared" si="0"/>
        <v>3726262</v>
      </c>
      <c r="E8" s="1045">
        <f t="shared" si="1"/>
        <v>0.36666173979284389</v>
      </c>
    </row>
    <row r="9" spans="1:14" s="610" customFormat="1" ht="15.75">
      <c r="A9" s="2118" t="s">
        <v>1025</v>
      </c>
      <c r="B9" s="1709">
        <v>2732947</v>
      </c>
      <c r="C9" s="2125">
        <v>992375</v>
      </c>
      <c r="D9" s="2120">
        <f t="shared" si="0"/>
        <v>3725322</v>
      </c>
      <c r="E9" s="1045">
        <f t="shared" si="1"/>
        <v>0.36311534764486836</v>
      </c>
    </row>
    <row r="10" spans="1:14" s="610" customFormat="1" ht="15.75">
      <c r="A10" s="2118" t="s">
        <v>1030</v>
      </c>
      <c r="B10" s="2126">
        <v>2742961</v>
      </c>
      <c r="C10" s="2127">
        <v>988517</v>
      </c>
      <c r="D10" s="2120">
        <f t="shared" si="0"/>
        <v>3731478</v>
      </c>
      <c r="E10" s="1045">
        <f t="shared" si="1"/>
        <v>0.36038317715782325</v>
      </c>
    </row>
    <row r="11" spans="1:14" s="610" customFormat="1" ht="15.75">
      <c r="A11" s="2118" t="s">
        <v>1034</v>
      </c>
      <c r="B11" s="1709">
        <v>2751320</v>
      </c>
      <c r="C11" s="2125">
        <v>986619</v>
      </c>
      <c r="D11" s="2120">
        <f t="shared" si="0"/>
        <v>3737939</v>
      </c>
      <c r="E11" s="1045">
        <f t="shared" si="1"/>
        <v>0.35859841821380284</v>
      </c>
    </row>
    <row r="12" spans="1:14" s="610" customFormat="1" ht="15.75">
      <c r="A12" s="2118" t="s">
        <v>1041</v>
      </c>
      <c r="B12" s="1709">
        <v>2755201</v>
      </c>
      <c r="C12" s="2125">
        <v>986802</v>
      </c>
      <c r="D12" s="2120">
        <f t="shared" si="0"/>
        <v>3742003</v>
      </c>
      <c r="E12" s="1045">
        <f>+C12/B12</f>
        <v>0.35815971321148621</v>
      </c>
    </row>
    <row r="13" spans="1:14" s="610" customFormat="1" ht="15.75">
      <c r="A13" s="2118" t="s">
        <v>1045</v>
      </c>
      <c r="B13" s="1709">
        <v>2752701</v>
      </c>
      <c r="C13" s="2125">
        <v>990015</v>
      </c>
      <c r="D13" s="2120">
        <f t="shared" ref="D13:D16" si="2">+C13+B13</f>
        <v>3742716</v>
      </c>
      <c r="E13" s="1045">
        <f t="shared" ref="E13:E16" si="3">+C13/B13</f>
        <v>0.35965221068325254</v>
      </c>
    </row>
    <row r="14" spans="1:14" s="610" customFormat="1" ht="15.75">
      <c r="A14" s="2118" t="s">
        <v>1048</v>
      </c>
      <c r="B14" s="1709">
        <v>2756970</v>
      </c>
      <c r="C14" s="2125">
        <v>988866</v>
      </c>
      <c r="D14" s="2120">
        <f t="shared" si="2"/>
        <v>3745836</v>
      </c>
      <c r="E14" s="1045">
        <f t="shared" si="3"/>
        <v>0.35867854927692355</v>
      </c>
    </row>
    <row r="15" spans="1:14" s="610" customFormat="1" ht="15.75">
      <c r="A15" s="2118" t="s">
        <v>1069</v>
      </c>
      <c r="B15" s="1709">
        <v>2966952</v>
      </c>
      <c r="C15" s="2125">
        <v>991543</v>
      </c>
      <c r="D15" s="2120">
        <f t="shared" ref="D15" si="4">+C15+B15</f>
        <v>3958495</v>
      </c>
      <c r="E15" s="1045">
        <f t="shared" ref="E15" si="5">+C15/B15</f>
        <v>0.33419583464781366</v>
      </c>
    </row>
    <row r="16" spans="1:14" s="610" customFormat="1" ht="15.75">
      <c r="A16" s="2119" t="s">
        <v>1078</v>
      </c>
      <c r="B16" s="2086">
        <v>3771620</v>
      </c>
      <c r="C16" s="2128">
        <v>994065</v>
      </c>
      <c r="D16" s="2121">
        <f t="shared" si="2"/>
        <v>4765685</v>
      </c>
      <c r="E16" s="1221">
        <f t="shared" si="3"/>
        <v>0.26356446301589237</v>
      </c>
    </row>
    <row r="17" spans="1:5" s="610" customFormat="1" ht="15.75">
      <c r="A17" s="1046" t="s">
        <v>731</v>
      </c>
      <c r="B17" s="607"/>
      <c r="C17" s="607"/>
      <c r="D17" s="607"/>
      <c r="E17" s="607"/>
    </row>
    <row r="18" spans="1:5">
      <c r="A18" s="607"/>
      <c r="B18" s="607"/>
      <c r="C18" s="607"/>
      <c r="D18" s="607"/>
      <c r="E18" s="607"/>
    </row>
    <row r="19" spans="1:5">
      <c r="A19" s="607"/>
      <c r="B19" s="607"/>
      <c r="C19" s="607"/>
      <c r="D19" s="607"/>
      <c r="E19" s="607"/>
    </row>
  </sheetData>
  <mergeCells count="1">
    <mergeCell ref="A1:N1"/>
  </mergeCells>
  <conditionalFormatting sqref="B16:C16">
    <cfRule type="cellIs" dxfId="37"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6"/>
  <sheetViews>
    <sheetView showGridLines="0" view="pageBreakPreview" topLeftCell="B1" zoomScale="55" zoomScaleNormal="100" zoomScaleSheetLayoutView="55" zoomScalePageLayoutView="62" workbookViewId="0">
      <selection activeCell="Q1" sqref="Q1:T1048576"/>
    </sheetView>
  </sheetViews>
  <sheetFormatPr baseColWidth="10" defaultColWidth="11.42578125" defaultRowHeight="21"/>
  <cols>
    <col min="1" max="1" width="0" style="610"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1" customWidth="1"/>
    <col min="17" max="17" width="9.5703125" style="453" customWidth="1"/>
    <col min="18" max="18" width="11.42578125" style="453"/>
    <col min="19" max="19" width="11.42578125" style="67"/>
    <col min="20" max="20" width="18.7109375" style="67" bestFit="1" customWidth="1"/>
    <col min="21" max="16384" width="11.42578125" style="67"/>
  </cols>
  <sheetData>
    <row r="1" spans="1:18" ht="99.75" customHeight="1">
      <c r="B1" s="2361"/>
      <c r="C1" s="2361"/>
      <c r="D1" s="2361"/>
      <c r="E1" s="2361"/>
      <c r="F1" s="2361"/>
      <c r="G1" s="2361"/>
      <c r="H1" s="2361"/>
      <c r="I1" s="2361"/>
      <c r="J1" s="2361"/>
      <c r="K1" s="2361"/>
      <c r="L1" s="2361"/>
      <c r="M1" s="2361"/>
      <c r="N1" s="2361"/>
      <c r="O1" s="2361"/>
    </row>
    <row r="2" spans="1:18" ht="8.25" customHeight="1">
      <c r="B2" s="424"/>
      <c r="C2" s="424"/>
      <c r="D2" s="424"/>
      <c r="E2" s="424"/>
      <c r="F2" s="424"/>
      <c r="G2" s="424"/>
      <c r="H2" s="424"/>
      <c r="I2" s="424"/>
      <c r="J2" s="424"/>
      <c r="K2" s="424"/>
      <c r="L2" s="424"/>
      <c r="M2" s="559"/>
      <c r="N2" s="559"/>
      <c r="O2" s="424"/>
    </row>
    <row r="3" spans="1:18" ht="32.25" customHeight="1">
      <c r="B3" s="2376" t="s">
        <v>17</v>
      </c>
      <c r="C3" s="2388" t="s">
        <v>20</v>
      </c>
      <c r="D3" s="2389"/>
      <c r="E3" s="2374" t="s">
        <v>546</v>
      </c>
      <c r="F3" s="2389" t="s">
        <v>21</v>
      </c>
      <c r="G3" s="2389"/>
      <c r="H3" s="2374" t="s">
        <v>493</v>
      </c>
      <c r="I3" s="2369" t="s">
        <v>522</v>
      </c>
      <c r="J3" s="424"/>
      <c r="K3" s="424"/>
      <c r="L3" s="424"/>
      <c r="M3" s="559"/>
      <c r="N3" s="559"/>
      <c r="O3" s="424"/>
      <c r="P3" s="545"/>
    </row>
    <row r="4" spans="1:18" s="42" customFormat="1" ht="52.5" customHeight="1">
      <c r="B4" s="2377"/>
      <c r="C4" s="444" t="s">
        <v>489</v>
      </c>
      <c r="D4" s="444" t="s">
        <v>490</v>
      </c>
      <c r="E4" s="2375"/>
      <c r="F4" s="1726" t="s">
        <v>489</v>
      </c>
      <c r="G4" s="1726" t="s">
        <v>490</v>
      </c>
      <c r="H4" s="2375"/>
      <c r="I4" s="2370"/>
      <c r="J4" s="67"/>
      <c r="K4" s="67"/>
      <c r="L4" s="67"/>
      <c r="M4" s="67"/>
      <c r="N4" s="67"/>
      <c r="O4" s="67"/>
      <c r="P4" s="175"/>
      <c r="Q4" s="641"/>
      <c r="R4" s="641"/>
    </row>
    <row r="5" spans="1:18">
      <c r="A5" s="610">
        <v>2007</v>
      </c>
      <c r="B5" s="425" t="s">
        <v>394</v>
      </c>
      <c r="C5" s="596">
        <v>169757</v>
      </c>
      <c r="D5" s="694">
        <v>310064</v>
      </c>
      <c r="E5" s="556">
        <f>C5+D5</f>
        <v>479821</v>
      </c>
      <c r="F5" s="596">
        <v>303890</v>
      </c>
      <c r="G5" s="694">
        <v>298225</v>
      </c>
      <c r="H5" s="695">
        <f>F5+G5</f>
        <v>602115</v>
      </c>
      <c r="I5" s="599">
        <f t="shared" ref="I5:I12" si="0">E5+H5</f>
        <v>1081936</v>
      </c>
      <c r="K5" s="129"/>
      <c r="L5" s="129"/>
      <c r="M5" s="129"/>
      <c r="N5" s="129"/>
      <c r="O5" s="129"/>
      <c r="P5" s="546"/>
    </row>
    <row r="6" spans="1:18" ht="24" customHeight="1">
      <c r="A6" s="610">
        <v>2008</v>
      </c>
      <c r="B6" s="422" t="s">
        <v>386</v>
      </c>
      <c r="C6" s="569">
        <v>169198</v>
      </c>
      <c r="D6" s="598">
        <v>376240</v>
      </c>
      <c r="E6" s="557">
        <f t="shared" ref="E6:E12" si="1">C6+D6</f>
        <v>545438</v>
      </c>
      <c r="F6" s="569">
        <v>320751</v>
      </c>
      <c r="G6" s="598">
        <v>358454</v>
      </c>
      <c r="H6" s="570">
        <f t="shared" ref="H6:H12" si="2">F6+G6</f>
        <v>679205</v>
      </c>
      <c r="I6" s="601">
        <f t="shared" si="0"/>
        <v>1224643</v>
      </c>
      <c r="K6" s="129"/>
      <c r="L6" s="129"/>
      <c r="M6" s="129"/>
      <c r="N6" s="129"/>
      <c r="O6" s="129"/>
      <c r="P6" s="546"/>
    </row>
    <row r="7" spans="1:18">
      <c r="A7" s="610">
        <v>2009</v>
      </c>
      <c r="B7" s="426" t="s">
        <v>354</v>
      </c>
      <c r="C7" s="569">
        <v>213701</v>
      </c>
      <c r="D7" s="598">
        <v>401930</v>
      </c>
      <c r="E7" s="557">
        <f t="shared" si="1"/>
        <v>615631</v>
      </c>
      <c r="F7" s="569">
        <v>408348</v>
      </c>
      <c r="G7" s="598">
        <v>380246</v>
      </c>
      <c r="H7" s="570">
        <f t="shared" si="2"/>
        <v>788594</v>
      </c>
      <c r="I7" s="601">
        <f t="shared" si="0"/>
        <v>1404225</v>
      </c>
      <c r="K7" s="129"/>
      <c r="L7" s="129"/>
      <c r="M7" s="129"/>
      <c r="N7" s="129"/>
      <c r="O7" s="129"/>
      <c r="P7" s="546"/>
    </row>
    <row r="8" spans="1:18" ht="23.25" customHeight="1">
      <c r="A8" s="610">
        <v>2010</v>
      </c>
      <c r="B8" s="422" t="s">
        <v>355</v>
      </c>
      <c r="C8" s="569">
        <v>328922</v>
      </c>
      <c r="D8" s="598">
        <v>575714</v>
      </c>
      <c r="E8" s="557">
        <f t="shared" si="1"/>
        <v>904636</v>
      </c>
      <c r="F8" s="569">
        <v>574328</v>
      </c>
      <c r="G8" s="598">
        <v>534822</v>
      </c>
      <c r="H8" s="570">
        <f t="shared" si="2"/>
        <v>1109150</v>
      </c>
      <c r="I8" s="601">
        <f t="shared" si="0"/>
        <v>2013786</v>
      </c>
      <c r="L8" s="129"/>
      <c r="M8" s="129"/>
      <c r="N8" s="129"/>
      <c r="O8" s="129"/>
      <c r="P8" s="546"/>
    </row>
    <row r="9" spans="1:18" ht="23.25" customHeight="1">
      <c r="A9" s="610">
        <v>2011</v>
      </c>
      <c r="B9" s="426" t="s">
        <v>356</v>
      </c>
      <c r="C9" s="569">
        <v>319816</v>
      </c>
      <c r="D9" s="598">
        <v>579358</v>
      </c>
      <c r="E9" s="557">
        <f t="shared" si="1"/>
        <v>899174</v>
      </c>
      <c r="F9" s="569">
        <v>563959</v>
      </c>
      <c r="G9" s="598">
        <v>540294</v>
      </c>
      <c r="H9" s="570">
        <f t="shared" si="2"/>
        <v>1104253</v>
      </c>
      <c r="I9" s="601">
        <f t="shared" si="0"/>
        <v>2003427</v>
      </c>
      <c r="L9" s="195"/>
      <c r="M9" s="195"/>
      <c r="N9" s="195"/>
      <c r="O9" s="129"/>
      <c r="P9" s="546"/>
    </row>
    <row r="10" spans="1:18">
      <c r="A10" s="610">
        <v>2012</v>
      </c>
      <c r="B10" s="422" t="s">
        <v>387</v>
      </c>
      <c r="C10" s="569">
        <v>446880</v>
      </c>
      <c r="D10" s="598">
        <v>584446</v>
      </c>
      <c r="E10" s="557">
        <f t="shared" si="1"/>
        <v>1031326</v>
      </c>
      <c r="F10" s="569">
        <v>731160</v>
      </c>
      <c r="G10" s="598">
        <v>540865</v>
      </c>
      <c r="H10" s="570">
        <f t="shared" si="2"/>
        <v>1272025</v>
      </c>
      <c r="I10" s="601">
        <f t="shared" si="0"/>
        <v>2303351</v>
      </c>
      <c r="K10" s="142"/>
      <c r="L10" s="129"/>
      <c r="M10" s="129"/>
      <c r="N10" s="129"/>
      <c r="O10" s="129"/>
      <c r="P10" s="546"/>
    </row>
    <row r="11" spans="1:18">
      <c r="A11" s="610">
        <v>2013</v>
      </c>
      <c r="B11" s="426" t="s">
        <v>406</v>
      </c>
      <c r="C11" s="569">
        <v>625451</v>
      </c>
      <c r="D11" s="598">
        <v>617980</v>
      </c>
      <c r="E11" s="557">
        <f t="shared" si="1"/>
        <v>1243431</v>
      </c>
      <c r="F11" s="569">
        <v>942774</v>
      </c>
      <c r="G11" s="598">
        <v>565548</v>
      </c>
      <c r="H11" s="570">
        <f t="shared" si="2"/>
        <v>1508322</v>
      </c>
      <c r="I11" s="601">
        <f t="shared" si="0"/>
        <v>2751753</v>
      </c>
      <c r="K11" s="142"/>
      <c r="L11" s="129"/>
      <c r="M11" s="129"/>
      <c r="N11" s="129"/>
      <c r="O11" s="129"/>
      <c r="P11" s="546"/>
    </row>
    <row r="12" spans="1:18">
      <c r="A12" s="610">
        <v>2014</v>
      </c>
      <c r="B12" s="422" t="s">
        <v>429</v>
      </c>
      <c r="C12" s="569">
        <v>760801</v>
      </c>
      <c r="D12" s="598">
        <v>639717</v>
      </c>
      <c r="E12" s="557">
        <f t="shared" si="1"/>
        <v>1400518</v>
      </c>
      <c r="F12" s="569">
        <v>1034413</v>
      </c>
      <c r="G12" s="598">
        <v>580715</v>
      </c>
      <c r="H12" s="570">
        <f t="shared" si="2"/>
        <v>1615128</v>
      </c>
      <c r="I12" s="601">
        <f t="shared" si="0"/>
        <v>3015646</v>
      </c>
      <c r="J12" s="206"/>
      <c r="K12" s="476"/>
      <c r="L12" s="525"/>
      <c r="M12" s="525"/>
      <c r="N12" s="525"/>
      <c r="O12" s="129"/>
      <c r="P12" s="546"/>
    </row>
    <row r="13" spans="1:18">
      <c r="A13" s="610">
        <v>2015</v>
      </c>
      <c r="B13" s="422" t="s">
        <v>717</v>
      </c>
      <c r="C13" s="569">
        <v>965980</v>
      </c>
      <c r="D13" s="598">
        <v>606813</v>
      </c>
      <c r="E13" s="557">
        <f t="shared" ref="E13:E18" si="3">C13+D13</f>
        <v>1572793</v>
      </c>
      <c r="F13" s="569">
        <v>1198725</v>
      </c>
      <c r="G13" s="598">
        <v>545887</v>
      </c>
      <c r="H13" s="570">
        <f>F13+G13</f>
        <v>1744612</v>
      </c>
      <c r="I13" s="601">
        <f>E13+H13</f>
        <v>3317405</v>
      </c>
      <c r="J13" s="129"/>
      <c r="K13" s="129"/>
      <c r="L13" s="129"/>
      <c r="M13" s="129"/>
      <c r="N13" s="129"/>
      <c r="O13" s="129"/>
      <c r="P13" s="546"/>
    </row>
    <row r="14" spans="1:18" ht="25.5" customHeight="1">
      <c r="A14" s="610">
        <v>2016</v>
      </c>
      <c r="B14" s="422" t="s">
        <v>744</v>
      </c>
      <c r="C14" s="569">
        <v>958091</v>
      </c>
      <c r="D14" s="598">
        <v>617507</v>
      </c>
      <c r="E14" s="557">
        <f t="shared" si="3"/>
        <v>1575598</v>
      </c>
      <c r="F14" s="569">
        <v>1210866</v>
      </c>
      <c r="G14" s="598">
        <v>560604</v>
      </c>
      <c r="H14" s="570">
        <v>1771470</v>
      </c>
      <c r="I14" s="601">
        <f>E14+H14</f>
        <v>3347068</v>
      </c>
      <c r="J14" s="25"/>
      <c r="L14" s="25"/>
      <c r="M14" s="25"/>
      <c r="N14" s="25"/>
      <c r="O14" s="25"/>
    </row>
    <row r="15" spans="1:18" s="610" customFormat="1">
      <c r="B15" s="422" t="s">
        <v>797</v>
      </c>
      <c r="C15" s="569">
        <v>1093168</v>
      </c>
      <c r="D15" s="598">
        <v>584707</v>
      </c>
      <c r="E15" s="557">
        <f t="shared" si="3"/>
        <v>1677875</v>
      </c>
      <c r="F15" s="569">
        <v>1335044</v>
      </c>
      <c r="G15" s="598">
        <v>533769</v>
      </c>
      <c r="H15" s="570">
        <f>+G15+F15</f>
        <v>1868813</v>
      </c>
      <c r="I15" s="601">
        <f>E15+H15</f>
        <v>3546688</v>
      </c>
      <c r="J15" s="25"/>
      <c r="L15" s="25"/>
      <c r="M15" s="25"/>
      <c r="N15" s="25"/>
      <c r="O15" s="25"/>
      <c r="P15" s="111"/>
      <c r="Q15" s="453"/>
      <c r="R15" s="453"/>
    </row>
    <row r="16" spans="1:18" s="610" customFormat="1">
      <c r="B16" s="422" t="s">
        <v>826</v>
      </c>
      <c r="C16" s="569">
        <v>1152483</v>
      </c>
      <c r="D16" s="598">
        <v>559698</v>
      </c>
      <c r="E16" s="557">
        <f t="shared" si="3"/>
        <v>1712181</v>
      </c>
      <c r="F16" s="569">
        <v>1397915</v>
      </c>
      <c r="G16" s="598">
        <v>510054</v>
      </c>
      <c r="H16" s="570">
        <f>+G16+F16</f>
        <v>1907969</v>
      </c>
      <c r="I16" s="601">
        <f>E16+H16</f>
        <v>3620150</v>
      </c>
      <c r="J16" s="25"/>
      <c r="K16" s="25"/>
      <c r="L16" s="25"/>
      <c r="M16" s="25"/>
      <c r="N16" s="25"/>
      <c r="O16" s="25"/>
      <c r="P16" s="111"/>
      <c r="Q16" s="453"/>
      <c r="R16" s="453"/>
    </row>
    <row r="17" spans="2:20" s="610" customFormat="1">
      <c r="B17" s="422" t="s">
        <v>983</v>
      </c>
      <c r="C17" s="1702">
        <v>1234201</v>
      </c>
      <c r="D17" s="598">
        <v>524150</v>
      </c>
      <c r="E17" s="557">
        <f t="shared" si="3"/>
        <v>1758351</v>
      </c>
      <c r="F17" s="1702">
        <v>1492342</v>
      </c>
      <c r="G17" s="598">
        <v>475569</v>
      </c>
      <c r="H17" s="570">
        <f>+G17+F17</f>
        <v>1967911</v>
      </c>
      <c r="I17" s="601">
        <f t="shared" ref="I17" si="4">E17+H17</f>
        <v>3726262</v>
      </c>
      <c r="J17" s="25"/>
      <c r="K17" s="25"/>
      <c r="L17" s="25"/>
      <c r="M17" s="25"/>
      <c r="N17" s="25"/>
      <c r="O17" s="25"/>
      <c r="P17" s="111"/>
      <c r="Q17" s="453"/>
      <c r="R17" s="453"/>
    </row>
    <row r="18" spans="2:20" ht="22.5" customHeight="1">
      <c r="B18" s="427" t="s">
        <v>1078</v>
      </c>
      <c r="C18" s="872">
        <f>+'Resumen EEp (2)'!D35</f>
        <v>2120323</v>
      </c>
      <c r="D18" s="1080">
        <f>+'Resumen EEp (2)'!D36</f>
        <v>579338</v>
      </c>
      <c r="E18" s="1081">
        <f t="shared" si="3"/>
        <v>2699661</v>
      </c>
      <c r="F18" s="872">
        <f>+'Resumen EEp (2)'!E35</f>
        <v>2233580</v>
      </c>
      <c r="G18" s="1080">
        <f>+'Resumen EEp (2)'!E36</f>
        <v>533641</v>
      </c>
      <c r="H18" s="781">
        <f>F18+G18</f>
        <v>2767221</v>
      </c>
      <c r="I18" s="601">
        <f>E18+H18</f>
        <v>5466882</v>
      </c>
      <c r="J18" s="25"/>
      <c r="K18" s="25"/>
      <c r="L18" s="25"/>
      <c r="M18" s="25"/>
      <c r="N18" s="25"/>
      <c r="O18" s="25"/>
    </row>
    <row r="19" spans="2:20" ht="25.5" customHeight="1">
      <c r="B19" s="2390" t="s">
        <v>772</v>
      </c>
      <c r="C19" s="2390"/>
      <c r="D19" s="2390"/>
      <c r="E19" s="2390"/>
      <c r="F19" s="2390"/>
      <c r="G19" s="2390"/>
      <c r="H19" s="2390"/>
      <c r="I19" s="2390"/>
      <c r="J19" s="25"/>
      <c r="K19" s="25"/>
      <c r="L19" s="25"/>
      <c r="M19" s="25"/>
      <c r="N19" s="25"/>
      <c r="O19" s="25"/>
    </row>
    <row r="20" spans="2:20" ht="25.5" customHeight="1">
      <c r="B20" s="2387"/>
      <c r="C20" s="2387"/>
      <c r="D20" s="2387"/>
      <c r="E20" s="2387"/>
      <c r="F20" s="2387"/>
      <c r="G20" s="2387"/>
      <c r="H20" s="2387"/>
      <c r="I20" s="2387"/>
      <c r="J20" s="25"/>
      <c r="K20" s="25"/>
      <c r="L20" s="25"/>
      <c r="M20" s="25"/>
      <c r="N20" s="25"/>
      <c r="O20" s="25"/>
    </row>
    <row r="21" spans="2:20" ht="25.5" customHeight="1">
      <c r="B21" s="727"/>
      <c r="C21" s="727"/>
      <c r="D21" s="727"/>
      <c r="E21" s="727"/>
      <c r="F21" s="727"/>
      <c r="G21" s="727"/>
      <c r="H21" s="727"/>
      <c r="I21" s="727"/>
      <c r="J21" s="25"/>
      <c r="K21" s="25"/>
      <c r="L21" s="25"/>
      <c r="M21" s="25"/>
      <c r="N21" s="25"/>
      <c r="O21" s="25"/>
      <c r="P21" s="548"/>
    </row>
    <row r="22" spans="2:20" ht="25.5" customHeight="1">
      <c r="I22" s="25"/>
      <c r="J22" s="25"/>
      <c r="K22" s="25"/>
      <c r="L22" s="25"/>
      <c r="M22" s="25"/>
      <c r="N22" s="25"/>
      <c r="O22" s="25"/>
      <c r="P22" s="548"/>
    </row>
    <row r="23" spans="2:20" ht="25.5" customHeight="1">
      <c r="B23" s="25"/>
      <c r="C23" s="25"/>
      <c r="D23" s="25"/>
      <c r="E23" s="25"/>
      <c r="F23" s="25"/>
      <c r="G23" s="25"/>
      <c r="I23" s="25"/>
      <c r="J23" s="25"/>
      <c r="K23" s="25"/>
      <c r="L23" s="25"/>
      <c r="M23" s="25"/>
      <c r="N23" s="25"/>
      <c r="O23" s="25"/>
      <c r="P23" s="548"/>
    </row>
    <row r="24" spans="2:20" ht="25.5" customHeight="1">
      <c r="B24" s="25"/>
      <c r="C24" s="25"/>
      <c r="D24" s="25"/>
      <c r="E24" s="25"/>
      <c r="F24" s="25"/>
      <c r="G24" s="25"/>
      <c r="I24" s="25"/>
      <c r="J24" s="25"/>
      <c r="K24" s="25"/>
      <c r="L24" s="25"/>
      <c r="M24" s="25"/>
      <c r="N24" s="25"/>
      <c r="O24" s="25"/>
      <c r="P24" s="548"/>
    </row>
    <row r="25" spans="2:20" ht="25.5" customHeight="1">
      <c r="B25" s="25"/>
      <c r="C25" s="25"/>
      <c r="D25" s="25"/>
      <c r="E25" s="25"/>
      <c r="F25" s="25"/>
      <c r="G25" s="25"/>
      <c r="H25" s="25"/>
      <c r="I25" s="25"/>
      <c r="J25" s="25"/>
      <c r="K25" s="25"/>
      <c r="L25" s="25"/>
      <c r="M25" s="25"/>
      <c r="N25" s="25"/>
      <c r="O25" s="25"/>
      <c r="P25" s="548"/>
    </row>
    <row r="26" spans="2:20" ht="25.5" customHeight="1">
      <c r="B26" s="25"/>
      <c r="C26" s="25"/>
      <c r="D26" s="25"/>
      <c r="E26" s="25"/>
      <c r="F26" s="25"/>
      <c r="G26" s="25"/>
      <c r="H26" s="25"/>
      <c r="I26" s="25"/>
      <c r="J26" s="25"/>
      <c r="K26" s="25"/>
      <c r="L26" s="25"/>
      <c r="M26" s="25"/>
      <c r="N26" s="25"/>
      <c r="O26" s="25"/>
      <c r="P26" s="548"/>
    </row>
    <row r="27" spans="2:20" ht="25.5" customHeight="1">
      <c r="B27" s="25"/>
      <c r="C27" s="25"/>
      <c r="D27" s="25"/>
      <c r="E27" s="25"/>
      <c r="F27" s="25"/>
      <c r="G27" s="25"/>
      <c r="H27" s="25"/>
      <c r="I27" s="25"/>
      <c r="J27" s="25"/>
      <c r="K27" s="25"/>
      <c r="L27" s="25"/>
      <c r="M27" s="25"/>
      <c r="N27" s="25"/>
      <c r="O27" s="25"/>
    </row>
    <row r="28" spans="2:20" ht="25.5" customHeight="1">
      <c r="B28" s="25"/>
      <c r="C28" s="25"/>
      <c r="D28" s="25"/>
      <c r="E28" s="25"/>
      <c r="F28" s="25"/>
      <c r="G28" s="25"/>
      <c r="H28" s="25"/>
      <c r="I28" s="25"/>
      <c r="J28" s="25"/>
      <c r="K28" s="25"/>
      <c r="L28" s="25"/>
      <c r="M28" s="25"/>
      <c r="N28" s="25"/>
      <c r="O28" s="25"/>
      <c r="P28" s="548"/>
    </row>
    <row r="29" spans="2:20" ht="25.5" customHeight="1">
      <c r="B29" s="25"/>
      <c r="C29" s="25"/>
      <c r="D29" s="25"/>
      <c r="E29" s="25"/>
      <c r="F29" s="25"/>
      <c r="G29" s="25"/>
      <c r="H29" s="25"/>
      <c r="I29" s="25"/>
      <c r="L29" s="25"/>
      <c r="M29" s="25"/>
      <c r="N29" s="25"/>
      <c r="O29" s="25"/>
      <c r="P29" s="548"/>
    </row>
    <row r="30" spans="2:20">
      <c r="B30" s="25"/>
      <c r="C30" s="25"/>
      <c r="D30" s="25"/>
      <c r="E30" s="25"/>
      <c r="F30" s="25"/>
      <c r="G30" s="25"/>
      <c r="H30" s="25"/>
      <c r="I30" s="25"/>
      <c r="P30" s="545"/>
      <c r="Q30" s="464"/>
      <c r="R30" s="464"/>
      <c r="S30" s="82"/>
      <c r="T30" s="82"/>
    </row>
    <row r="31" spans="2:20">
      <c r="B31" s="25"/>
      <c r="C31" s="25"/>
      <c r="D31" s="25"/>
      <c r="E31" s="25"/>
      <c r="F31" s="25"/>
      <c r="G31" s="25"/>
      <c r="H31" s="25"/>
      <c r="I31" s="25"/>
      <c r="P31" s="549"/>
      <c r="Q31" s="464"/>
      <c r="R31" s="464"/>
      <c r="S31" s="82"/>
      <c r="T31" s="82"/>
    </row>
    <row r="32" spans="2:20">
      <c r="Q32" s="464"/>
      <c r="R32" s="464"/>
      <c r="S32" s="82"/>
      <c r="T32" s="82"/>
    </row>
    <row r="33" spans="2:20">
      <c r="P33" s="549"/>
      <c r="Q33" s="464"/>
      <c r="R33" s="464"/>
      <c r="S33" s="82"/>
      <c r="T33" s="82"/>
    </row>
    <row r="34" spans="2:20" ht="51" customHeight="1">
      <c r="J34" s="544"/>
      <c r="K34" s="544"/>
      <c r="P34" s="549"/>
      <c r="Q34" s="464"/>
      <c r="R34" s="464"/>
      <c r="S34" s="82"/>
      <c r="T34" s="82"/>
    </row>
    <row r="35" spans="2:20" ht="78" customHeight="1">
      <c r="L35" s="544"/>
      <c r="M35" s="558"/>
      <c r="N35" s="558"/>
      <c r="O35" s="544"/>
      <c r="P35" s="544"/>
      <c r="Q35" s="463"/>
      <c r="R35" s="463"/>
      <c r="S35" s="82"/>
      <c r="T35" s="82"/>
    </row>
    <row r="37" spans="2:20" ht="23.25">
      <c r="B37" s="544"/>
      <c r="C37" s="544"/>
      <c r="D37" s="544"/>
      <c r="E37" s="544"/>
      <c r="F37" s="544"/>
      <c r="G37" s="544"/>
      <c r="H37" s="544"/>
      <c r="I37" s="544"/>
    </row>
    <row r="41" spans="2:20">
      <c r="P41" s="549"/>
      <c r="Q41" s="464"/>
      <c r="R41" s="464"/>
      <c r="S41" s="82"/>
      <c r="T41" s="82"/>
    </row>
    <row r="42" spans="2:20">
      <c r="P42" s="549"/>
      <c r="Q42" s="464"/>
      <c r="R42" s="464"/>
      <c r="S42" s="82"/>
      <c r="T42" s="82"/>
    </row>
    <row r="43" spans="2:20">
      <c r="P43" s="549"/>
      <c r="Q43" s="464"/>
      <c r="R43" s="464"/>
      <c r="S43" s="82"/>
      <c r="T43" s="82"/>
    </row>
    <row r="56" spans="16:17">
      <c r="P56" s="549"/>
      <c r="Q56" s="464"/>
    </row>
    <row r="57" spans="16:17">
      <c r="P57" s="549"/>
      <c r="Q57" s="464"/>
    </row>
    <row r="58" spans="16:17">
      <c r="P58" s="549"/>
      <c r="Q58" s="464"/>
    </row>
    <row r="59" spans="16:17">
      <c r="P59" s="549"/>
      <c r="Q59" s="464"/>
    </row>
    <row r="60" spans="16:17">
      <c r="P60" s="549"/>
      <c r="Q60" s="464"/>
    </row>
    <row r="61" spans="16:17">
      <c r="P61" s="549"/>
      <c r="Q61" s="464"/>
    </row>
    <row r="62" spans="16:17">
      <c r="P62" s="549"/>
      <c r="Q62" s="464"/>
    </row>
    <row r="63" spans="16:17">
      <c r="P63" s="549"/>
      <c r="Q63" s="464"/>
    </row>
    <row r="73" spans="16:17">
      <c r="P73" s="549"/>
      <c r="Q73" s="464"/>
    </row>
    <row r="74" spans="16:17">
      <c r="P74" s="549"/>
      <c r="Q74" s="464"/>
    </row>
    <row r="75" spans="16:17">
      <c r="P75" s="549"/>
      <c r="Q75" s="464"/>
    </row>
    <row r="76" spans="16:17">
      <c r="P76" s="549"/>
      <c r="Q76" s="464"/>
    </row>
  </sheetData>
  <mergeCells count="9">
    <mergeCell ref="B20:I20"/>
    <mergeCell ref="B1:O1"/>
    <mergeCell ref="C3:D3"/>
    <mergeCell ref="E3:E4"/>
    <mergeCell ref="F3:G3"/>
    <mergeCell ref="H3:H4"/>
    <mergeCell ref="I3:I4"/>
    <mergeCell ref="B3:B4"/>
    <mergeCell ref="B19:I19"/>
  </mergeCells>
  <conditionalFormatting sqref="C18:H18">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8" width="15" style="67" customWidth="1"/>
    <col min="9" max="9" width="16.28515625" style="67" customWidth="1"/>
    <col min="10" max="12" width="11.42578125" style="67"/>
    <col min="13" max="13" width="22.5703125" style="126" customWidth="1"/>
    <col min="14" max="14" width="30.7109375" style="67" customWidth="1"/>
    <col min="15" max="15" width="20.85546875" style="67" customWidth="1"/>
    <col min="16" max="17" width="11.42578125" style="67"/>
    <col min="18" max="18" width="17.5703125" style="67" customWidth="1"/>
    <col min="19" max="16384" width="11.42578125" style="67"/>
  </cols>
  <sheetData>
    <row r="19" spans="1:16">
      <c r="P19" s="142"/>
    </row>
    <row r="20" spans="1:16">
      <c r="P20" s="142"/>
    </row>
    <row r="21" spans="1:16">
      <c r="P21" s="142"/>
    </row>
    <row r="22" spans="1:16">
      <c r="P22" s="142"/>
    </row>
    <row r="26" spans="1:16">
      <c r="M26" s="67"/>
    </row>
    <row r="27" spans="1:16">
      <c r="M27" s="67"/>
    </row>
    <row r="28" spans="1:16">
      <c r="M28" s="2392"/>
      <c r="N28" s="2391"/>
    </row>
    <row r="29" spans="1:16">
      <c r="M29" s="2392"/>
      <c r="N29" s="2391"/>
    </row>
    <row r="30" spans="1:16">
      <c r="D30" s="142"/>
      <c r="F30" s="142"/>
      <c r="G30" s="142"/>
      <c r="M30" s="2392"/>
      <c r="N30" s="2391"/>
    </row>
    <row r="31" spans="1:16">
      <c r="D31" s="142"/>
      <c r="F31" s="142"/>
      <c r="G31" s="142"/>
      <c r="H31" s="142"/>
      <c r="M31" s="2392"/>
      <c r="N31" s="2391"/>
    </row>
    <row r="32" spans="1:16">
      <c r="A32" s="1560"/>
      <c r="B32" s="1560"/>
      <c r="C32" s="1560"/>
      <c r="D32" s="1560"/>
      <c r="E32" s="1560"/>
      <c r="F32" s="1560"/>
      <c r="G32" s="1560"/>
      <c r="H32" s="1560"/>
      <c r="I32" s="1560"/>
      <c r="J32" s="1560"/>
      <c r="K32" s="1560"/>
      <c r="L32" s="1560"/>
      <c r="M32" s="67"/>
      <c r="N32" s="2391"/>
    </row>
    <row r="33" spans="1:12">
      <c r="A33" s="1560"/>
      <c r="B33" s="1560"/>
      <c r="C33" s="1560"/>
      <c r="D33" s="1560"/>
      <c r="E33" s="1560"/>
      <c r="F33" s="1560"/>
      <c r="G33" s="1560"/>
      <c r="H33" s="1560"/>
      <c r="I33" s="1560"/>
      <c r="J33" s="1560"/>
      <c r="K33" s="1560"/>
      <c r="L33" s="1560"/>
    </row>
    <row r="34" spans="1:12">
      <c r="A34" s="1560"/>
      <c r="B34" s="1560"/>
      <c r="C34" s="1560"/>
      <c r="D34" s="1560"/>
      <c r="E34" s="1560"/>
      <c r="F34" s="1560"/>
      <c r="G34" s="1560"/>
      <c r="H34" s="1560"/>
      <c r="I34" s="1560"/>
      <c r="J34" s="1560"/>
      <c r="K34" s="1560"/>
      <c r="L34" s="1560"/>
    </row>
    <row r="35" spans="1:12">
      <c r="A35" s="1560"/>
      <c r="B35" s="1560"/>
      <c r="C35" s="1560"/>
      <c r="D35" s="1560"/>
      <c r="E35" s="1560"/>
      <c r="F35" s="1560"/>
      <c r="G35" s="1560"/>
      <c r="H35" s="1560"/>
      <c r="I35" s="1560"/>
      <c r="J35" s="1560"/>
      <c r="K35" s="1560"/>
      <c r="L35" s="1560"/>
    </row>
    <row r="36" spans="1:12">
      <c r="A36" s="1560"/>
      <c r="B36" s="1560"/>
      <c r="C36" s="1560"/>
      <c r="D36" s="1560"/>
      <c r="E36" s="1560"/>
      <c r="F36" s="1560"/>
      <c r="G36" s="1560"/>
      <c r="H36" s="1560"/>
      <c r="I36" s="1560"/>
      <c r="J36" s="1560"/>
      <c r="K36" s="1560"/>
      <c r="L36" s="1560"/>
    </row>
    <row r="37" spans="1:12">
      <c r="A37" s="1560"/>
      <c r="B37" s="1560"/>
      <c r="C37" s="1560"/>
      <c r="D37" s="1560"/>
      <c r="E37" s="1560"/>
      <c r="F37" s="1560"/>
      <c r="G37" s="1560"/>
      <c r="H37" s="1560"/>
      <c r="I37" s="1560"/>
      <c r="J37" s="1560"/>
      <c r="K37" s="1560"/>
      <c r="L37" s="1560"/>
    </row>
    <row r="38" spans="1:12">
      <c r="A38" s="1560"/>
      <c r="B38" s="1560"/>
      <c r="C38" s="1560"/>
      <c r="D38" s="1560"/>
      <c r="E38" s="1560"/>
      <c r="F38" s="1560"/>
      <c r="G38" s="1560"/>
      <c r="H38" s="1560"/>
      <c r="I38" s="1560"/>
      <c r="J38" s="1560"/>
      <c r="K38" s="1560"/>
      <c r="L38" s="1560"/>
    </row>
  </sheetData>
  <mergeCells count="2">
    <mergeCell ref="N28:N32"/>
    <mergeCell ref="M28:M31"/>
  </mergeCells>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49"/>
  <sheetViews>
    <sheetView showGridLines="0" view="pageBreakPreview" zoomScale="70" zoomScaleNormal="100" zoomScaleSheetLayoutView="70" workbookViewId="0">
      <selection activeCell="Q20" sqref="Q20"/>
    </sheetView>
  </sheetViews>
  <sheetFormatPr baseColWidth="10" defaultColWidth="11.42578125" defaultRowHeight="15"/>
  <cols>
    <col min="1" max="1" width="22" style="32" customWidth="1"/>
    <col min="2" max="2" width="35.42578125" style="32" customWidth="1"/>
    <col min="3" max="3" width="24.28515625" style="32" customWidth="1"/>
    <col min="4" max="4" width="21" style="32" customWidth="1"/>
    <col min="5" max="5" width="22.5703125" style="32" customWidth="1"/>
    <col min="6" max="6" width="26.7109375" style="32" customWidth="1"/>
    <col min="7" max="10" width="29.28515625" style="32" customWidth="1"/>
    <col min="11" max="11" width="4.42578125" style="32" customWidth="1"/>
    <col min="12" max="14" width="11.42578125" style="32"/>
    <col min="15" max="16" width="13.140625" style="32" bestFit="1" customWidth="1"/>
    <col min="17" max="17" width="14.85546875" style="32" bestFit="1" customWidth="1"/>
    <col min="18" max="18" width="15.7109375" style="32" customWidth="1"/>
    <col min="19" max="19" width="14.42578125" style="32" bestFit="1" customWidth="1"/>
    <col min="20" max="20" width="16.42578125" style="32" bestFit="1" customWidth="1"/>
    <col min="21" max="21" width="12.85546875" style="32" bestFit="1" customWidth="1"/>
    <col min="22" max="22" width="13.42578125" style="32" bestFit="1" customWidth="1"/>
    <col min="23" max="23" width="15.85546875" style="32" bestFit="1" customWidth="1"/>
    <col min="24" max="16384" width="11.42578125" style="32"/>
  </cols>
  <sheetData>
    <row r="1" spans="1:11" s="67" customFormat="1" ht="142.5" customHeight="1">
      <c r="A1" s="2378"/>
      <c r="B1" s="2378"/>
      <c r="C1" s="2378"/>
      <c r="D1" s="2378"/>
      <c r="E1" s="2378"/>
      <c r="F1" s="2378"/>
      <c r="G1" s="2378"/>
      <c r="H1" s="2378"/>
      <c r="I1" s="2378"/>
      <c r="J1" s="2378"/>
      <c r="K1" s="543"/>
    </row>
    <row r="2" spans="1:11" s="67" customFormat="1" ht="1.5" customHeight="1">
      <c r="A2" s="353"/>
      <c r="B2" s="353"/>
      <c r="C2" s="353"/>
      <c r="D2" s="353"/>
      <c r="E2" s="353"/>
      <c r="F2" s="353"/>
      <c r="G2" s="353"/>
      <c r="H2" s="353"/>
      <c r="I2" s="353"/>
      <c r="J2" s="353"/>
    </row>
    <row r="3" spans="1:11" s="111" customFormat="1" ht="40.5" customHeight="1">
      <c r="A3" s="2395" t="s">
        <v>1081</v>
      </c>
      <c r="B3" s="2398" t="s">
        <v>1082</v>
      </c>
      <c r="C3" s="2399"/>
      <c r="D3" s="2399"/>
      <c r="E3" s="2399"/>
      <c r="F3" s="2399"/>
      <c r="G3" s="2400"/>
      <c r="H3" s="59"/>
      <c r="I3" s="59"/>
      <c r="J3" s="59"/>
    </row>
    <row r="4" spans="1:11" s="448" customFormat="1" ht="56.25" customHeight="1">
      <c r="A4" s="2396"/>
      <c r="B4" s="2395" t="s">
        <v>1083</v>
      </c>
      <c r="C4" s="2401" t="s">
        <v>1094</v>
      </c>
      <c r="D4" s="2402"/>
      <c r="E4" s="2293" t="s">
        <v>1084</v>
      </c>
      <c r="F4" s="2293" t="s">
        <v>1085</v>
      </c>
      <c r="G4" s="2293" t="s">
        <v>1086</v>
      </c>
      <c r="H4" s="59"/>
      <c r="I4" s="59"/>
      <c r="J4" s="783"/>
    </row>
    <row r="5" spans="1:11" s="448" customFormat="1" ht="46.5">
      <c r="A5" s="2397"/>
      <c r="B5" s="2397"/>
      <c r="C5" s="2293" t="s">
        <v>1087</v>
      </c>
      <c r="D5" s="2293" t="s">
        <v>1088</v>
      </c>
      <c r="E5" s="2293" t="s">
        <v>1089</v>
      </c>
      <c r="F5" s="2293" t="s">
        <v>1090</v>
      </c>
      <c r="G5" s="2293" t="s">
        <v>1091</v>
      </c>
      <c r="H5" s="59"/>
      <c r="I5" s="59"/>
      <c r="J5" s="784"/>
    </row>
    <row r="6" spans="1:11" s="448" customFormat="1" ht="21.75" customHeight="1">
      <c r="A6" s="2294">
        <v>2009</v>
      </c>
      <c r="B6" s="2295">
        <f t="shared" ref="B6:B17" si="0">+C6+D6+E6+F6+G6</f>
        <v>18748</v>
      </c>
      <c r="C6" s="2296">
        <v>18748</v>
      </c>
      <c r="D6" s="2296"/>
      <c r="E6" s="2296"/>
      <c r="F6" s="2296"/>
      <c r="G6" s="2296"/>
      <c r="H6" s="59"/>
      <c r="I6" s="783"/>
      <c r="J6" s="783"/>
    </row>
    <row r="7" spans="1:11" s="448" customFormat="1" ht="21.75" customHeight="1">
      <c r="A7" s="2294">
        <v>2010</v>
      </c>
      <c r="B7" s="2295">
        <f t="shared" si="0"/>
        <v>27105</v>
      </c>
      <c r="C7" s="2296">
        <v>27105</v>
      </c>
      <c r="D7" s="2296"/>
      <c r="E7" s="2296"/>
      <c r="F7" s="2296"/>
      <c r="G7" s="2296"/>
      <c r="H7" s="59"/>
      <c r="I7" s="783"/>
      <c r="J7" s="783"/>
    </row>
    <row r="8" spans="1:11" s="448" customFormat="1" ht="21.75" customHeight="1">
      <c r="A8" s="2294">
        <v>2011</v>
      </c>
      <c r="B8" s="2295">
        <f t="shared" si="0"/>
        <v>29726</v>
      </c>
      <c r="C8" s="2296">
        <v>29726</v>
      </c>
      <c r="D8" s="2296"/>
      <c r="E8" s="2296"/>
      <c r="F8" s="2296"/>
      <c r="G8" s="2296"/>
      <c r="I8" s="783"/>
      <c r="J8" s="783"/>
    </row>
    <row r="9" spans="1:11" s="448" customFormat="1" ht="21.75" customHeight="1">
      <c r="A9" s="2294">
        <v>2012</v>
      </c>
      <c r="B9" s="2295">
        <f t="shared" si="0"/>
        <v>30703</v>
      </c>
      <c r="C9" s="2296">
        <v>30703</v>
      </c>
      <c r="D9" s="2296"/>
      <c r="E9" s="2296"/>
      <c r="F9" s="2296"/>
      <c r="G9" s="2296"/>
      <c r="I9" s="783"/>
      <c r="J9" s="783"/>
    </row>
    <row r="10" spans="1:11" s="67" customFormat="1" ht="21.75" customHeight="1">
      <c r="A10" s="2294">
        <v>2013</v>
      </c>
      <c r="B10" s="2295">
        <f t="shared" si="0"/>
        <v>25205</v>
      </c>
      <c r="C10" s="2296">
        <v>25205</v>
      </c>
      <c r="D10" s="2296"/>
      <c r="E10" s="2296"/>
      <c r="F10" s="2296"/>
      <c r="G10" s="2296"/>
      <c r="H10" s="783"/>
      <c r="I10" s="783"/>
      <c r="J10" s="59"/>
    </row>
    <row r="11" spans="1:11" s="67" customFormat="1" ht="21.75" customHeight="1">
      <c r="A11" s="2294">
        <v>2014</v>
      </c>
      <c r="B11" s="2295">
        <f t="shared" si="0"/>
        <v>30370</v>
      </c>
      <c r="C11" s="2296">
        <v>30370</v>
      </c>
      <c r="D11" s="2296"/>
      <c r="E11" s="2296"/>
      <c r="F11" s="2296"/>
      <c r="G11" s="2296"/>
      <c r="H11" s="1244"/>
      <c r="I11" s="783"/>
      <c r="J11" s="59"/>
    </row>
    <row r="12" spans="1:11" s="610" customFormat="1" ht="21.75" customHeight="1">
      <c r="A12" s="2294">
        <v>2015</v>
      </c>
      <c r="B12" s="2295">
        <f t="shared" si="0"/>
        <v>30529</v>
      </c>
      <c r="C12" s="2296">
        <v>30529</v>
      </c>
      <c r="D12" s="2296"/>
      <c r="E12" s="2296"/>
      <c r="F12" s="2296"/>
      <c r="G12" s="2296"/>
      <c r="H12" s="783"/>
      <c r="I12" s="783"/>
      <c r="J12" s="59"/>
    </row>
    <row r="13" spans="1:11" s="1201" customFormat="1" ht="21.75" customHeight="1">
      <c r="A13" s="2294">
        <v>2016</v>
      </c>
      <c r="B13" s="2295">
        <f t="shared" si="0"/>
        <v>27409</v>
      </c>
      <c r="C13" s="2296">
        <v>27409</v>
      </c>
      <c r="D13" s="2296"/>
      <c r="E13" s="2296"/>
      <c r="F13" s="2296"/>
      <c r="G13" s="2296"/>
      <c r="H13" s="59"/>
      <c r="I13" s="59"/>
      <c r="J13" s="1200"/>
    </row>
    <row r="14" spans="1:11" s="67" customFormat="1" ht="21.75" customHeight="1">
      <c r="A14" s="2294">
        <v>2017</v>
      </c>
      <c r="B14" s="2295">
        <f t="shared" si="0"/>
        <v>72326</v>
      </c>
      <c r="C14" s="2296">
        <v>26338</v>
      </c>
      <c r="D14" s="2296"/>
      <c r="E14" s="2296">
        <v>4623</v>
      </c>
      <c r="F14" s="2296">
        <v>19613</v>
      </c>
      <c r="G14" s="2296">
        <v>21752</v>
      </c>
      <c r="H14" s="59"/>
      <c r="I14" s="59"/>
      <c r="J14" s="6"/>
    </row>
    <row r="15" spans="1:11" s="67" customFormat="1" ht="21.75" customHeight="1">
      <c r="A15" s="2294">
        <v>2018</v>
      </c>
      <c r="B15" s="2295">
        <f t="shared" si="0"/>
        <v>76197</v>
      </c>
      <c r="C15" s="2296">
        <v>25266</v>
      </c>
      <c r="D15" s="2296"/>
      <c r="E15" s="2296">
        <v>5232</v>
      </c>
      <c r="F15" s="2296">
        <v>22744</v>
      </c>
      <c r="G15" s="2296">
        <v>22955</v>
      </c>
      <c r="H15" s="59"/>
      <c r="I15" s="59"/>
      <c r="J15" s="6"/>
    </row>
    <row r="16" spans="1:11" s="67" customFormat="1" ht="21.75" customHeight="1">
      <c r="A16" s="2294">
        <v>2019</v>
      </c>
      <c r="B16" s="2295">
        <f t="shared" si="0"/>
        <v>90657</v>
      </c>
      <c r="C16" s="2296">
        <v>23781</v>
      </c>
      <c r="D16" s="2296">
        <v>11479</v>
      </c>
      <c r="E16" s="2296">
        <v>5670</v>
      </c>
      <c r="F16" s="2296">
        <v>25426</v>
      </c>
      <c r="G16" s="2296">
        <v>24301</v>
      </c>
      <c r="H16" s="1199"/>
      <c r="I16" s="1200"/>
      <c r="J16" s="6"/>
    </row>
    <row r="17" spans="1:17" s="67" customFormat="1" ht="21.75" customHeight="1">
      <c r="A17" s="2294" t="s">
        <v>1080</v>
      </c>
      <c r="B17" s="2295">
        <f t="shared" si="0"/>
        <v>98313</v>
      </c>
      <c r="C17" s="2296">
        <v>22508</v>
      </c>
      <c r="D17" s="2296">
        <v>15723</v>
      </c>
      <c r="E17" s="2296">
        <v>6104</v>
      </c>
      <c r="F17" s="2296">
        <v>25830</v>
      </c>
      <c r="G17" s="2296">
        <v>28148</v>
      </c>
      <c r="H17" s="6"/>
      <c r="I17" s="6"/>
      <c r="J17" s="6"/>
    </row>
    <row r="18" spans="1:17" s="67" customFormat="1" ht="39" customHeight="1">
      <c r="A18" s="2393" t="s">
        <v>1092</v>
      </c>
      <c r="B18" s="2393"/>
      <c r="C18" s="2393"/>
      <c r="D18" s="2393"/>
      <c r="E18" s="2393"/>
      <c r="F18" s="2393"/>
      <c r="G18" s="2393"/>
      <c r="H18" s="2274"/>
      <c r="I18" s="6"/>
      <c r="J18" s="6"/>
    </row>
    <row r="19" spans="1:17" s="67" customFormat="1" ht="41.25" customHeight="1">
      <c r="A19" s="2394" t="s">
        <v>1093</v>
      </c>
      <c r="B19" s="2394"/>
      <c r="C19" s="2394"/>
      <c r="D19" s="2394"/>
      <c r="E19" s="2394"/>
      <c r="F19" s="2394"/>
      <c r="G19" s="2394"/>
      <c r="H19" s="6"/>
      <c r="I19" s="6"/>
      <c r="J19" s="6"/>
    </row>
    <row r="20" spans="1:17" s="67" customFormat="1" ht="15.75">
      <c r="A20" s="38"/>
      <c r="B20" s="6"/>
      <c r="C20" s="6"/>
      <c r="D20" s="6"/>
      <c r="E20" s="6"/>
      <c r="F20" s="6"/>
      <c r="G20" s="6"/>
      <c r="H20" s="6"/>
      <c r="I20" s="6"/>
      <c r="J20" s="6"/>
      <c r="K20" s="6"/>
    </row>
    <row r="21" spans="1:17" s="67" customFormat="1" ht="15.75">
      <c r="B21" s="6"/>
      <c r="C21" s="6"/>
      <c r="D21" s="6"/>
      <c r="E21" s="6"/>
      <c r="F21" s="6"/>
      <c r="G21" s="6"/>
      <c r="H21" s="6"/>
      <c r="I21" s="6"/>
      <c r="J21" s="6"/>
    </row>
    <row r="22" spans="1:17" s="67" customFormat="1" ht="15.75">
      <c r="B22" s="6"/>
      <c r="C22" s="6"/>
      <c r="D22" s="6"/>
      <c r="E22" s="6"/>
      <c r="F22" s="6"/>
      <c r="G22" s="6"/>
      <c r="H22" s="6"/>
      <c r="I22" s="6"/>
      <c r="J22" s="6"/>
    </row>
    <row r="23" spans="1:17" s="67" customFormat="1" ht="18.75">
      <c r="A23" s="2292"/>
      <c r="B23" s="6"/>
      <c r="C23" s="6"/>
      <c r="D23" s="6"/>
      <c r="E23" s="6"/>
      <c r="F23" s="6"/>
      <c r="G23" s="6"/>
      <c r="H23" s="6"/>
      <c r="I23" s="6"/>
      <c r="J23" s="6"/>
    </row>
    <row r="24" spans="1:17" s="67" customFormat="1" ht="18.75">
      <c r="A24" s="2274"/>
      <c r="B24" s="610"/>
      <c r="C24" s="610"/>
      <c r="D24" s="610"/>
      <c r="E24" s="610"/>
      <c r="F24" s="610"/>
      <c r="G24" s="610"/>
      <c r="H24" s="610"/>
      <c r="I24" s="610"/>
      <c r="J24" s="610"/>
      <c r="Q24" s="610"/>
    </row>
    <row r="25" spans="1:17" s="67" customFormat="1">
      <c r="B25" s="610"/>
      <c r="C25" s="610"/>
      <c r="D25" s="610"/>
      <c r="E25" s="610"/>
      <c r="F25" s="610"/>
      <c r="G25" s="610"/>
      <c r="H25" s="610"/>
      <c r="I25" s="610"/>
      <c r="J25" s="610"/>
      <c r="Q25" s="610"/>
    </row>
    <row r="26" spans="1:17" s="67" customFormat="1">
      <c r="B26" s="610"/>
      <c r="C26" s="610"/>
      <c r="D26" s="610"/>
      <c r="E26" s="610"/>
      <c r="F26" s="610"/>
      <c r="G26" s="610"/>
      <c r="H26" s="610"/>
      <c r="I26" s="610"/>
      <c r="J26" s="610"/>
      <c r="Q26" s="610"/>
    </row>
    <row r="27" spans="1:17" s="67" customFormat="1">
      <c r="B27" s="610"/>
      <c r="C27" s="610"/>
      <c r="D27" s="610"/>
      <c r="E27" s="610"/>
      <c r="F27" s="610"/>
      <c r="G27" s="610"/>
      <c r="H27" s="610"/>
      <c r="I27" s="610"/>
      <c r="J27" s="610"/>
      <c r="Q27" s="610"/>
    </row>
    <row r="28" spans="1:17" s="67" customFormat="1">
      <c r="B28" s="610"/>
      <c r="C28" s="610"/>
      <c r="D28" s="610"/>
      <c r="E28" s="610"/>
      <c r="F28" s="610"/>
      <c r="G28" s="610"/>
      <c r="H28" s="610"/>
      <c r="I28" s="610"/>
      <c r="J28" s="610"/>
      <c r="Q28" s="610"/>
    </row>
    <row r="29" spans="1:17" s="67" customFormat="1">
      <c r="B29" s="610"/>
      <c r="C29" s="610"/>
      <c r="D29" s="610"/>
      <c r="E29" s="610"/>
      <c r="F29" s="610"/>
      <c r="G29" s="610"/>
      <c r="H29" s="610"/>
      <c r="I29" s="610"/>
      <c r="J29" s="610"/>
      <c r="Q29" s="610"/>
    </row>
    <row r="30" spans="1:17" s="67" customFormat="1">
      <c r="B30" s="610"/>
      <c r="C30" s="610"/>
      <c r="D30" s="610"/>
      <c r="E30" s="610"/>
      <c r="F30" s="610"/>
      <c r="G30" s="610"/>
      <c r="H30" s="610"/>
      <c r="I30" s="610"/>
      <c r="J30" s="610"/>
      <c r="Q30" s="610"/>
    </row>
    <row r="31" spans="1:17" s="67" customFormat="1">
      <c r="B31" s="610"/>
      <c r="C31" s="610"/>
      <c r="D31" s="610"/>
      <c r="E31" s="610"/>
      <c r="F31" s="610"/>
      <c r="G31" s="610"/>
      <c r="H31" s="610"/>
      <c r="I31" s="610"/>
      <c r="J31" s="610"/>
      <c r="Q31" s="610"/>
    </row>
    <row r="32" spans="1:17" s="67" customFormat="1">
      <c r="B32" s="610"/>
      <c r="C32" s="610"/>
      <c r="D32" s="610"/>
      <c r="E32" s="610"/>
      <c r="F32" s="610"/>
      <c r="G32" s="610"/>
      <c r="H32" s="610"/>
      <c r="I32" s="610"/>
      <c r="J32" s="610"/>
      <c r="Q32" s="610"/>
    </row>
    <row r="33" spans="1:17" s="67" customFormat="1">
      <c r="B33" s="610"/>
      <c r="C33" s="610"/>
      <c r="D33" s="610"/>
      <c r="E33" s="610"/>
      <c r="F33" s="610"/>
      <c r="G33" s="610"/>
      <c r="H33" s="610"/>
      <c r="I33" s="610"/>
      <c r="J33" s="610"/>
      <c r="Q33" s="610"/>
    </row>
    <row r="34" spans="1:17" s="67" customFormat="1">
      <c r="B34" s="610"/>
      <c r="C34" s="610"/>
      <c r="D34" s="610"/>
      <c r="E34" s="610"/>
      <c r="F34" s="610"/>
      <c r="G34" s="610"/>
      <c r="H34" s="610"/>
      <c r="I34" s="610"/>
      <c r="J34" s="610"/>
      <c r="Q34" s="610"/>
    </row>
    <row r="35" spans="1:17" s="67" customFormat="1">
      <c r="B35" s="610"/>
      <c r="C35" s="610"/>
      <c r="D35" s="610"/>
      <c r="E35" s="610"/>
      <c r="F35" s="610"/>
      <c r="G35" s="610"/>
      <c r="H35" s="610"/>
      <c r="I35" s="610"/>
      <c r="J35" s="610"/>
      <c r="Q35" s="610"/>
    </row>
    <row r="36" spans="1:17" s="67" customFormat="1">
      <c r="B36" s="610"/>
      <c r="C36" s="610"/>
      <c r="D36" s="610"/>
      <c r="E36" s="610"/>
      <c r="F36" s="610"/>
      <c r="G36" s="610"/>
      <c r="H36" s="610"/>
      <c r="I36" s="610"/>
      <c r="J36" s="610"/>
      <c r="Q36" s="610"/>
    </row>
    <row r="37" spans="1:17" s="67" customFormat="1">
      <c r="B37" s="610"/>
      <c r="C37" s="610"/>
      <c r="D37" s="610"/>
      <c r="E37" s="610"/>
      <c r="F37" s="610"/>
      <c r="G37" s="610"/>
      <c r="H37" s="610"/>
      <c r="I37" s="610"/>
      <c r="J37" s="610"/>
      <c r="Q37" s="610"/>
    </row>
    <row r="38" spans="1:17" s="67" customFormat="1">
      <c r="B38" s="610"/>
      <c r="C38" s="610"/>
      <c r="D38" s="610"/>
      <c r="E38" s="610"/>
      <c r="F38" s="610"/>
      <c r="G38" s="610"/>
      <c r="H38" s="610"/>
      <c r="I38" s="610"/>
      <c r="J38" s="610"/>
      <c r="Q38" s="610"/>
    </row>
    <row r="39" spans="1:17" s="67" customFormat="1">
      <c r="B39" s="610"/>
      <c r="C39" s="610"/>
      <c r="D39" s="610"/>
      <c r="E39" s="610"/>
      <c r="F39" s="610"/>
      <c r="G39" s="610"/>
      <c r="H39" s="610"/>
      <c r="I39" s="610"/>
      <c r="J39" s="610"/>
      <c r="Q39" s="610"/>
    </row>
    <row r="40" spans="1:17" s="67" customFormat="1">
      <c r="B40" s="610"/>
      <c r="C40" s="610"/>
      <c r="D40" s="610"/>
      <c r="E40" s="610"/>
      <c r="F40" s="610"/>
      <c r="G40" s="610"/>
      <c r="H40" s="610"/>
      <c r="I40" s="610"/>
      <c r="J40" s="610"/>
      <c r="Q40" s="610"/>
    </row>
    <row r="41" spans="1:17">
      <c r="A41" s="67"/>
      <c r="B41" s="610"/>
      <c r="C41" s="610"/>
      <c r="D41" s="610"/>
      <c r="E41" s="610"/>
      <c r="F41" s="610"/>
      <c r="G41" s="610"/>
      <c r="H41" s="610"/>
      <c r="I41" s="610"/>
      <c r="J41" s="610"/>
      <c r="Q41" s="610"/>
    </row>
    <row r="42" spans="1:17" ht="29.25" customHeight="1">
      <c r="A42" s="67"/>
      <c r="B42" s="610"/>
      <c r="C42" s="610"/>
      <c r="D42" s="610"/>
      <c r="E42" s="610"/>
      <c r="F42" s="610"/>
      <c r="G42" s="610"/>
      <c r="H42" s="610"/>
      <c r="I42" s="610"/>
      <c r="J42" s="610"/>
      <c r="K42" s="560"/>
      <c r="Q42" s="610"/>
    </row>
    <row r="43" spans="1:17">
      <c r="A43" s="67"/>
      <c r="B43" s="610"/>
      <c r="C43" s="610"/>
      <c r="D43" s="610"/>
      <c r="E43" s="610"/>
      <c r="F43" s="610"/>
      <c r="G43" s="610"/>
      <c r="H43" s="610"/>
      <c r="I43" s="610"/>
      <c r="J43" s="610"/>
      <c r="Q43" s="610"/>
    </row>
    <row r="44" spans="1:17">
      <c r="A44" s="67"/>
      <c r="Q44" s="610"/>
    </row>
    <row r="45" spans="1:17">
      <c r="A45" s="67"/>
      <c r="B45" s="560"/>
      <c r="C45" s="560"/>
      <c r="D45" s="560"/>
      <c r="E45" s="560"/>
      <c r="F45" s="560"/>
      <c r="G45" s="560"/>
      <c r="H45" s="560"/>
      <c r="I45" s="560"/>
      <c r="J45" s="560"/>
      <c r="Q45" s="610"/>
    </row>
    <row r="46" spans="1:17">
      <c r="A46" s="67"/>
      <c r="Q46" s="610"/>
    </row>
    <row r="47" spans="1:17">
      <c r="A47" s="67"/>
      <c r="Q47" s="610"/>
    </row>
    <row r="48" spans="1:17">
      <c r="Q48" s="610"/>
    </row>
    <row r="49" spans="1:17">
      <c r="A49" s="560"/>
      <c r="Q49" s="610"/>
    </row>
  </sheetData>
  <mergeCells count="7">
    <mergeCell ref="A1:J1"/>
    <mergeCell ref="A18:G18"/>
    <mergeCell ref="A19:G19"/>
    <mergeCell ref="A3:A5"/>
    <mergeCell ref="B3:G3"/>
    <mergeCell ref="B4:B5"/>
    <mergeCell ref="C4:D4"/>
  </mergeCells>
  <printOptions horizontalCentered="1" verticalCentered="1"/>
  <pageMargins left="0.4" right="0.4" top="0.25" bottom="0.25" header="0.31496062992126" footer="0.31496062992126"/>
  <pageSetup scale="4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7" customWidth="1"/>
    <col min="14" max="16384" width="11.42578125" style="67"/>
  </cols>
  <sheetData>
    <row r="26" spans="16:16">
      <c r="P26" s="67"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U45"/>
  <sheetViews>
    <sheetView showGridLines="0" view="pageBreakPreview" zoomScale="85" zoomScaleNormal="100" zoomScaleSheetLayoutView="85" workbookViewId="0">
      <selection activeCell="N1" sqref="N1:V104857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5" max="15" width="18.140625" customWidth="1"/>
    <col min="16" max="16" width="24.5703125" style="36" customWidth="1"/>
    <col min="17" max="21" width="11.42578125" style="142"/>
    <col min="22" max="16384" width="11.42578125" style="67"/>
  </cols>
  <sheetData>
    <row r="5" spans="15:17" ht="15" customHeight="1"/>
    <row r="9" spans="15:17" ht="21">
      <c r="O9" s="2034"/>
      <c r="P9" s="2035"/>
      <c r="Q9" s="2036"/>
    </row>
    <row r="10" spans="15:17">
      <c r="O10" s="142"/>
      <c r="P10" s="925"/>
    </row>
    <row r="13" spans="15:17">
      <c r="P13" s="2032"/>
    </row>
    <row r="14" spans="15:17">
      <c r="P14" s="2032"/>
    </row>
    <row r="15" spans="15:17">
      <c r="P15" s="1606"/>
    </row>
    <row r="16" spans="15:17">
      <c r="O16" s="142"/>
      <c r="P16" s="925"/>
    </row>
    <row r="20" spans="15:19">
      <c r="O20" s="129"/>
      <c r="P20" s="925"/>
    </row>
    <row r="21" spans="15:19">
      <c r="O21" s="129"/>
      <c r="P21" s="925"/>
    </row>
    <row r="22" spans="15:19">
      <c r="O22" s="129"/>
    </row>
    <row r="23" spans="15:19">
      <c r="O23" s="129"/>
    </row>
    <row r="24" spans="15:19" ht="16.5" customHeight="1"/>
    <row r="25" spans="15:19" ht="16.5" customHeight="1">
      <c r="O25" s="142"/>
      <c r="P25" s="2033"/>
      <c r="Q25" s="654"/>
      <c r="R25" s="654"/>
      <c r="S25" s="654"/>
    </row>
    <row r="26" spans="15:19" ht="16.5" customHeight="1">
      <c r="O26" s="142"/>
      <c r="P26" s="2033"/>
      <c r="Q26" s="654"/>
      <c r="R26" s="654"/>
      <c r="S26" s="654"/>
    </row>
    <row r="27" spans="15:19">
      <c r="O27" s="142"/>
    </row>
    <row r="36" spans="9:16">
      <c r="O36" s="372"/>
      <c r="P36" s="925"/>
    </row>
    <row r="37" spans="9:16">
      <c r="O37" s="372"/>
      <c r="P37" s="925"/>
    </row>
    <row r="38" spans="9:16">
      <c r="O38" s="372"/>
      <c r="P38" s="925"/>
    </row>
    <row r="39" spans="9:16">
      <c r="O39" s="372"/>
      <c r="P39" s="925"/>
    </row>
    <row r="41" spans="9:16">
      <c r="L41" s="206"/>
    </row>
    <row r="42" spans="9:16">
      <c r="J42" s="120"/>
      <c r="P42" s="142"/>
    </row>
    <row r="43" spans="9:16">
      <c r="I43" s="206"/>
    </row>
    <row r="45" spans="9:16">
      <c r="I45" s="120"/>
    </row>
  </sheetData>
  <pageMargins left="0.70866141732283472" right="0.70866141732283472" top="0.74803149606299213" bottom="0.74803149606299213" header="0.31496062992125984" footer="0.31496062992125984"/>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9"/>
  <sheetViews>
    <sheetView showGridLines="0" view="pageBreakPreview" topLeftCell="D1" zoomScale="70" zoomScaleNormal="100" zoomScaleSheetLayoutView="70" workbookViewId="0">
      <pane ySplit="1" topLeftCell="A2" activePane="bottomLeft" state="frozen"/>
      <selection activeCell="Q26" sqref="Q26"/>
      <selection pane="bottomLeft" activeCell="O1" sqref="O1:Z1048576"/>
    </sheetView>
  </sheetViews>
  <sheetFormatPr baseColWidth="10" defaultColWidth="11.42578125" defaultRowHeight="15"/>
  <cols>
    <col min="1" max="3" width="18.7109375" style="67" customWidth="1"/>
    <col min="4" max="4" width="18.85546875" style="67" customWidth="1"/>
    <col min="5" max="5" width="19.140625" style="67" customWidth="1"/>
    <col min="6" max="6" width="17" style="67" customWidth="1"/>
    <col min="7" max="7" width="16.7109375" style="67" customWidth="1"/>
    <col min="8" max="8" width="18.140625" style="67" customWidth="1"/>
    <col min="9" max="9" width="21.42578125" style="67" customWidth="1"/>
    <col min="10" max="10" width="23.42578125" style="67" customWidth="1"/>
    <col min="11" max="11" width="22.5703125" style="67" customWidth="1"/>
    <col min="12" max="13" width="21" style="67" customWidth="1"/>
    <col min="14" max="14" width="6.85546875" style="67" customWidth="1"/>
    <col min="15" max="15" width="6.7109375" style="67" customWidth="1"/>
    <col min="16" max="16" width="22" style="67" customWidth="1"/>
    <col min="17" max="17" width="19" style="67" customWidth="1"/>
    <col min="18" max="16384" width="11.42578125" style="67"/>
  </cols>
  <sheetData>
    <row r="1" spans="1:21" ht="105" customHeight="1">
      <c r="A1" s="2403"/>
      <c r="B1" s="2403"/>
      <c r="C1" s="2403"/>
      <c r="D1" s="2403"/>
      <c r="E1" s="2403"/>
      <c r="F1" s="2403"/>
      <c r="G1" s="2403"/>
      <c r="H1" s="2403"/>
      <c r="I1" s="2403"/>
      <c r="J1" s="2403"/>
      <c r="K1" s="2403"/>
      <c r="L1" s="2403"/>
      <c r="M1" s="2403"/>
      <c r="N1" s="2403"/>
    </row>
    <row r="2" spans="1:21" ht="12.75" customHeight="1">
      <c r="A2" s="2404" t="s">
        <v>460</v>
      </c>
      <c r="B2" s="2404"/>
      <c r="C2" s="2404"/>
      <c r="D2" s="2404"/>
      <c r="E2" s="2404"/>
      <c r="F2" s="2404"/>
      <c r="G2" s="2404"/>
      <c r="H2" s="2404"/>
      <c r="I2" s="2404"/>
      <c r="J2" s="2404"/>
      <c r="K2" s="2404"/>
      <c r="L2" s="2404"/>
      <c r="M2" s="2404"/>
      <c r="N2" s="2404"/>
    </row>
    <row r="3" spans="1:21" ht="44.25" customHeight="1">
      <c r="A3" s="785" t="s">
        <v>4</v>
      </c>
      <c r="B3" s="786" t="s">
        <v>16</v>
      </c>
      <c r="C3" s="786" t="s">
        <v>400</v>
      </c>
      <c r="D3" s="787" t="s">
        <v>165</v>
      </c>
      <c r="P3" s="142"/>
      <c r="T3" s="139"/>
      <c r="U3" s="139"/>
    </row>
    <row r="4" spans="1:21" ht="16.5" customHeight="1">
      <c r="A4" s="1792" t="s">
        <v>724</v>
      </c>
      <c r="B4" s="788">
        <v>576869</v>
      </c>
      <c r="C4" s="788">
        <v>986538</v>
      </c>
      <c r="D4" s="789">
        <f t="shared" ref="D4:D20" si="0">B4/C4</f>
        <v>0.58474078038555033</v>
      </c>
      <c r="P4" s="82"/>
      <c r="T4" s="139"/>
      <c r="U4" s="139"/>
    </row>
    <row r="5" spans="1:21" ht="16.5" customHeight="1">
      <c r="A5" s="790" t="s">
        <v>725</v>
      </c>
      <c r="B5" s="791">
        <v>593286</v>
      </c>
      <c r="C5" s="791">
        <v>1190202</v>
      </c>
      <c r="D5" s="792">
        <f t="shared" si="0"/>
        <v>0.49847504877323345</v>
      </c>
      <c r="G5" s="610"/>
      <c r="H5" s="610"/>
      <c r="T5" s="139"/>
      <c r="U5" s="139"/>
    </row>
    <row r="6" spans="1:21" ht="16.5" customHeight="1">
      <c r="A6" s="790" t="s">
        <v>5</v>
      </c>
      <c r="B6" s="791">
        <v>626615</v>
      </c>
      <c r="C6" s="793">
        <v>1429521</v>
      </c>
      <c r="D6" s="792">
        <f t="shared" si="0"/>
        <v>0.43833913597631652</v>
      </c>
      <c r="G6" s="610"/>
      <c r="H6" s="610"/>
      <c r="O6" s="129"/>
      <c r="T6" s="139"/>
      <c r="U6" s="139"/>
    </row>
    <row r="7" spans="1:21" ht="16.5" customHeight="1">
      <c r="A7" s="790" t="s">
        <v>6</v>
      </c>
      <c r="B7" s="791">
        <v>808496</v>
      </c>
      <c r="C7" s="791">
        <v>1588621</v>
      </c>
      <c r="D7" s="792">
        <f t="shared" si="0"/>
        <v>0.50892944257944472</v>
      </c>
      <c r="G7" s="610"/>
      <c r="H7" s="610"/>
      <c r="P7" s="197"/>
      <c r="T7" s="139"/>
      <c r="U7" s="139"/>
    </row>
    <row r="8" spans="1:21" ht="16.5" customHeight="1">
      <c r="A8" s="790" t="s">
        <v>7</v>
      </c>
      <c r="B8" s="791">
        <v>913203</v>
      </c>
      <c r="C8" s="791">
        <v>1797027</v>
      </c>
      <c r="D8" s="792">
        <f t="shared" si="0"/>
        <v>0.5081743346093297</v>
      </c>
      <c r="G8" s="610"/>
      <c r="H8" s="610"/>
      <c r="T8" s="139"/>
      <c r="U8" s="139"/>
    </row>
    <row r="9" spans="1:21" ht="16.5" customHeight="1">
      <c r="A9" s="790" t="s">
        <v>8</v>
      </c>
      <c r="B9" s="791">
        <v>929743</v>
      </c>
      <c r="C9" s="791">
        <v>1983720</v>
      </c>
      <c r="D9" s="792">
        <f t="shared" si="0"/>
        <v>0.46868660899723752</v>
      </c>
      <c r="G9" s="610"/>
      <c r="H9" s="610"/>
      <c r="P9" s="129"/>
      <c r="T9" s="139"/>
      <c r="U9" s="139"/>
    </row>
    <row r="10" spans="1:21" ht="16.5" customHeight="1">
      <c r="A10" s="790" t="s">
        <v>9</v>
      </c>
      <c r="B10" s="791">
        <v>1118293</v>
      </c>
      <c r="C10" s="791">
        <v>2193890</v>
      </c>
      <c r="D10" s="792">
        <f t="shared" si="0"/>
        <v>0.50973066106322562</v>
      </c>
      <c r="G10" s="610"/>
      <c r="H10" s="610"/>
      <c r="O10" s="142"/>
      <c r="P10" s="1202"/>
      <c r="Q10" s="533"/>
      <c r="T10" s="139"/>
      <c r="U10" s="139"/>
    </row>
    <row r="11" spans="1:21" ht="16.5" customHeight="1">
      <c r="A11" s="790" t="s">
        <v>145</v>
      </c>
      <c r="B11" s="791">
        <v>1189601</v>
      </c>
      <c r="C11" s="791">
        <v>2374783</v>
      </c>
      <c r="D11" s="792">
        <f t="shared" si="0"/>
        <v>0.50093040079872564</v>
      </c>
      <c r="G11" s="610"/>
      <c r="H11" s="610"/>
      <c r="P11" s="1417"/>
      <c r="Q11" s="1418"/>
      <c r="T11" s="139"/>
      <c r="U11" s="139"/>
    </row>
    <row r="12" spans="1:21" ht="16.5" customHeight="1">
      <c r="A12" s="790" t="s">
        <v>177</v>
      </c>
      <c r="B12" s="791">
        <v>1242780</v>
      </c>
      <c r="C12" s="791">
        <v>2552974</v>
      </c>
      <c r="D12" s="792">
        <f t="shared" si="0"/>
        <v>0.4867969669883046</v>
      </c>
      <c r="G12" s="610"/>
      <c r="H12" s="610"/>
      <c r="P12" s="1417"/>
      <c r="Q12" s="1418"/>
      <c r="T12" s="139"/>
      <c r="U12" s="139"/>
    </row>
    <row r="13" spans="1:21" ht="16.5" customHeight="1">
      <c r="A13" s="790" t="s">
        <v>384</v>
      </c>
      <c r="B13" s="791">
        <v>1291137</v>
      </c>
      <c r="C13" s="791">
        <v>2714449</v>
      </c>
      <c r="D13" s="792">
        <f t="shared" si="0"/>
        <v>0.47565343832210516</v>
      </c>
      <c r="F13" s="610"/>
      <c r="G13" s="610"/>
      <c r="O13" s="172"/>
      <c r="P13" s="1417"/>
      <c r="Q13" s="1418"/>
      <c r="T13" s="139"/>
      <c r="U13" s="139"/>
    </row>
    <row r="14" spans="1:21" ht="16.5" customHeight="1">
      <c r="A14" s="790" t="s">
        <v>417</v>
      </c>
      <c r="B14" s="791">
        <v>1376966</v>
      </c>
      <c r="C14" s="791">
        <v>2881130</v>
      </c>
      <c r="D14" s="792">
        <f t="shared" si="0"/>
        <v>0.47792567499557465</v>
      </c>
      <c r="F14" s="610"/>
      <c r="G14" s="610"/>
      <c r="P14" s="1417"/>
      <c r="Q14" s="1418"/>
      <c r="T14" s="139"/>
      <c r="U14" s="139"/>
    </row>
    <row r="15" spans="1:21" ht="16.5" customHeight="1">
      <c r="A15" s="790" t="s">
        <v>425</v>
      </c>
      <c r="B15" s="791">
        <v>1508392</v>
      </c>
      <c r="C15" s="791">
        <v>3069900</v>
      </c>
      <c r="D15" s="792">
        <f t="shared" si="0"/>
        <v>0.49134890387309033</v>
      </c>
      <c r="G15" s="206"/>
      <c r="P15" s="1417"/>
      <c r="Q15" s="1418"/>
      <c r="T15" s="139"/>
      <c r="U15" s="139"/>
    </row>
    <row r="16" spans="1:21" ht="16.5" customHeight="1">
      <c r="A16" s="790" t="s">
        <v>718</v>
      </c>
      <c r="B16" s="791">
        <v>1617107</v>
      </c>
      <c r="C16" s="791">
        <v>3269757</v>
      </c>
      <c r="D16" s="792">
        <f t="shared" si="0"/>
        <v>0.49456488662613152</v>
      </c>
      <c r="E16" s="40"/>
      <c r="F16" s="528"/>
      <c r="G16" s="8" t="s">
        <v>374</v>
      </c>
      <c r="H16" s="8"/>
      <c r="I16" s="1"/>
      <c r="J16" s="9"/>
      <c r="K16" s="1"/>
      <c r="L16" s="1"/>
      <c r="P16" s="1417"/>
      <c r="Q16" s="1418"/>
      <c r="T16" s="139"/>
      <c r="U16" s="139"/>
    </row>
    <row r="17" spans="1:21" s="610" customFormat="1" ht="16.5" customHeight="1">
      <c r="A17" s="790" t="s">
        <v>746</v>
      </c>
      <c r="B17" s="791">
        <v>1725802</v>
      </c>
      <c r="C17" s="791">
        <v>3473894</v>
      </c>
      <c r="D17" s="792">
        <f t="shared" si="0"/>
        <v>0.49679178466585339</v>
      </c>
      <c r="E17" s="40"/>
      <c r="F17" s="528"/>
      <c r="G17" s="8"/>
      <c r="H17" s="8"/>
      <c r="I17" s="1"/>
      <c r="J17" s="9"/>
      <c r="K17" s="1"/>
      <c r="L17" s="1"/>
      <c r="P17" s="1417"/>
      <c r="Q17" s="1418"/>
      <c r="T17" s="139"/>
      <c r="U17" s="139"/>
    </row>
    <row r="18" spans="1:21" ht="16.5" customHeight="1">
      <c r="A18" s="790" t="s">
        <v>798</v>
      </c>
      <c r="B18" s="791">
        <v>1837104</v>
      </c>
      <c r="C18" s="791">
        <v>3703355</v>
      </c>
      <c r="D18" s="792">
        <f t="shared" si="0"/>
        <v>0.49606478449946062</v>
      </c>
      <c r="E18" s="40"/>
      <c r="F18" s="7"/>
      <c r="G18" s="7"/>
      <c r="H18" s="7"/>
      <c r="I18" s="1"/>
      <c r="J18" s="9"/>
      <c r="K18" s="1"/>
      <c r="L18" s="1"/>
      <c r="P18" s="1417"/>
      <c r="Q18" s="1418"/>
      <c r="T18" s="139"/>
      <c r="U18" s="139"/>
    </row>
    <row r="19" spans="1:21" ht="16.5" customHeight="1">
      <c r="A19" s="790" t="s">
        <v>823</v>
      </c>
      <c r="B19" s="791">
        <v>1935968</v>
      </c>
      <c r="C19" s="791">
        <v>3919943</v>
      </c>
      <c r="D19" s="792">
        <f t="shared" si="0"/>
        <v>0.49387656912358163</v>
      </c>
      <c r="E19" s="3"/>
      <c r="F19" s="2"/>
      <c r="G19" s="2"/>
      <c r="H19" s="2"/>
      <c r="I19" s="1"/>
      <c r="J19" s="1"/>
      <c r="K19" s="1"/>
      <c r="L19" s="1"/>
      <c r="P19" s="1417"/>
      <c r="Q19" s="1418"/>
      <c r="T19" s="139"/>
      <c r="U19" s="139"/>
    </row>
    <row r="20" spans="1:21" s="610" customFormat="1" ht="16.5" customHeight="1">
      <c r="A20" s="790" t="s">
        <v>985</v>
      </c>
      <c r="B20" s="791">
        <v>1924919</v>
      </c>
      <c r="C20" s="791">
        <v>4133143</v>
      </c>
      <c r="D20" s="792">
        <f t="shared" si="0"/>
        <v>0.46572765568479002</v>
      </c>
      <c r="E20" s="3"/>
      <c r="F20" s="2"/>
      <c r="G20" s="2"/>
      <c r="H20" s="2"/>
      <c r="I20" s="1"/>
      <c r="J20" s="1"/>
      <c r="K20" s="1"/>
      <c r="L20" s="1"/>
      <c r="P20" s="1417"/>
      <c r="Q20" s="1418"/>
      <c r="T20" s="139"/>
      <c r="U20" s="139"/>
    </row>
    <row r="21" spans="1:21" ht="16.5" customHeight="1">
      <c r="A21" s="1793" t="s">
        <v>1080</v>
      </c>
      <c r="B21" s="1416">
        <f>+'Resumen EEp (2)'!D43</f>
        <v>1674668</v>
      </c>
      <c r="C21" s="1416">
        <f>+'Resumen EEp (2)'!B43</f>
        <v>4265071</v>
      </c>
      <c r="D21" s="794">
        <f>B21/C21</f>
        <v>0.39264715640138231</v>
      </c>
      <c r="E21" s="1"/>
      <c r="F21" s="40"/>
      <c r="G21" s="40"/>
      <c r="H21" s="1"/>
      <c r="I21" s="1"/>
      <c r="J21" s="1"/>
      <c r="K21" s="1"/>
      <c r="L21" s="1"/>
      <c r="P21" s="1417"/>
      <c r="Q21" s="1418"/>
      <c r="T21" s="139"/>
      <c r="U21" s="139"/>
    </row>
    <row r="22" spans="1:21" ht="17.25" customHeight="1">
      <c r="A22" s="2405" t="s">
        <v>860</v>
      </c>
      <c r="B22" s="2405"/>
      <c r="C22" s="2405"/>
      <c r="D22" s="2405"/>
      <c r="E22" s="1"/>
      <c r="F22" s="1"/>
      <c r="G22" s="1"/>
      <c r="H22" s="1"/>
      <c r="I22" s="1"/>
      <c r="J22" s="1"/>
      <c r="K22" s="1"/>
      <c r="L22" s="1"/>
      <c r="P22" s="1417"/>
      <c r="Q22" s="1418"/>
    </row>
    <row r="23" spans="1:21">
      <c r="B23" s="1"/>
      <c r="C23" s="1"/>
      <c r="D23" s="1"/>
      <c r="E23" s="1"/>
      <c r="F23" s="1"/>
      <c r="G23" s="1"/>
      <c r="H23" s="1"/>
      <c r="I23" s="1"/>
      <c r="J23" s="1"/>
      <c r="K23" s="1"/>
      <c r="L23" s="1"/>
      <c r="P23" s="1417"/>
      <c r="Q23" s="1418"/>
    </row>
    <row r="24" spans="1:21">
      <c r="B24" s="1"/>
      <c r="C24" s="1"/>
      <c r="D24" s="1"/>
      <c r="E24" s="1"/>
      <c r="F24" s="1"/>
      <c r="G24" s="1"/>
      <c r="H24" s="1"/>
      <c r="I24" s="1"/>
      <c r="J24" s="1"/>
      <c r="K24" s="1"/>
      <c r="L24" s="1"/>
      <c r="P24" s="1417"/>
      <c r="Q24" s="1418"/>
    </row>
    <row r="25" spans="1:21">
      <c r="B25" s="1"/>
      <c r="C25" s="1"/>
      <c r="D25" s="1"/>
      <c r="E25" s="1"/>
      <c r="F25" s="1"/>
      <c r="G25" s="1"/>
      <c r="H25" s="1"/>
      <c r="I25" s="1"/>
      <c r="J25" s="1"/>
      <c r="K25" s="1"/>
      <c r="L25" s="1"/>
      <c r="P25" s="1417"/>
      <c r="Q25" s="1418"/>
    </row>
    <row r="26" spans="1:21">
      <c r="B26" s="1"/>
      <c r="C26" s="1"/>
      <c r="D26" s="1"/>
      <c r="E26" s="1"/>
      <c r="F26" s="1"/>
      <c r="G26" s="1"/>
      <c r="H26" s="1"/>
      <c r="I26" s="1"/>
      <c r="J26" s="1"/>
      <c r="K26" s="1"/>
      <c r="L26" s="1"/>
      <c r="M26" s="67" t="s">
        <v>10</v>
      </c>
      <c r="P26" s="1417"/>
      <c r="Q26" s="1418"/>
    </row>
    <row r="27" spans="1:21">
      <c r="B27" s="1"/>
      <c r="C27" s="1"/>
      <c r="D27" s="1"/>
      <c r="E27" s="1"/>
      <c r="F27" s="1"/>
      <c r="G27" s="1"/>
      <c r="H27" s="1"/>
      <c r="I27" s="1"/>
      <c r="J27" s="1"/>
      <c r="K27" s="1"/>
      <c r="L27" s="1"/>
      <c r="P27" s="1419"/>
      <c r="Q27" s="1419"/>
    </row>
    <row r="28" spans="1:21">
      <c r="B28" s="1"/>
      <c r="C28" s="1"/>
      <c r="D28" s="1"/>
      <c r="E28" s="1"/>
      <c r="F28" s="1"/>
      <c r="G28" s="1"/>
      <c r="H28" s="1"/>
      <c r="I28" s="1"/>
      <c r="J28" s="1"/>
      <c r="K28" s="1"/>
      <c r="L28" s="1"/>
      <c r="P28" s="129"/>
    </row>
    <row r="29" spans="1:21">
      <c r="B29" s="1"/>
      <c r="C29" s="1"/>
      <c r="D29" s="1"/>
      <c r="E29" s="1"/>
      <c r="F29" s="1"/>
      <c r="G29" s="1"/>
      <c r="H29" s="1"/>
      <c r="I29" s="1"/>
      <c r="J29" s="1"/>
      <c r="K29" s="1"/>
      <c r="L29" s="1"/>
      <c r="P29" s="129"/>
    </row>
    <row r="30" spans="1:21">
      <c r="B30" s="1"/>
      <c r="C30" s="1"/>
      <c r="D30" s="1"/>
      <c r="E30" s="1"/>
      <c r="F30" s="1"/>
      <c r="G30" s="1"/>
      <c r="H30" s="1"/>
      <c r="I30" s="1"/>
      <c r="J30" s="1"/>
      <c r="K30" s="1"/>
      <c r="L30" s="1"/>
      <c r="P30" s="142"/>
    </row>
    <row r="31" spans="1:21">
      <c r="B31" s="1"/>
      <c r="C31" s="1"/>
      <c r="D31" s="1"/>
      <c r="E31" s="1"/>
      <c r="F31" s="1"/>
      <c r="G31" s="1"/>
      <c r="H31" s="1"/>
      <c r="I31" s="1"/>
      <c r="J31" s="1"/>
      <c r="K31" s="1"/>
      <c r="L31" s="1"/>
      <c r="P31" s="142"/>
    </row>
    <row r="32" spans="1:21">
      <c r="B32" s="1"/>
      <c r="C32" s="1"/>
      <c r="D32" s="1"/>
      <c r="E32" s="1"/>
      <c r="F32" s="1"/>
      <c r="G32" s="1"/>
      <c r="H32" s="1"/>
      <c r="I32" s="1"/>
      <c r="J32" s="1"/>
      <c r="K32" s="1"/>
      <c r="L32" s="1"/>
      <c r="P32" s="142"/>
    </row>
    <row r="33" spans="2:16">
      <c r="B33" s="1"/>
      <c r="C33" s="1"/>
      <c r="D33" s="1"/>
      <c r="E33" s="1"/>
      <c r="F33" s="1"/>
      <c r="G33" s="1"/>
      <c r="H33" s="1"/>
      <c r="I33" s="1"/>
      <c r="J33" s="1"/>
      <c r="K33" s="1"/>
      <c r="L33" s="1"/>
      <c r="P33" s="142"/>
    </row>
    <row r="34" spans="2:16">
      <c r="B34" s="1"/>
      <c r="C34" s="1"/>
      <c r="D34" s="1"/>
      <c r="E34" s="1"/>
      <c r="F34" s="1"/>
      <c r="G34" s="1"/>
      <c r="H34" s="1"/>
      <c r="I34" s="1"/>
      <c r="J34" s="1"/>
      <c r="K34" s="1"/>
      <c r="L34" s="1"/>
    </row>
    <row r="35" spans="2:16">
      <c r="B35" s="1"/>
      <c r="C35" s="1"/>
      <c r="D35" s="1"/>
      <c r="E35" s="1"/>
      <c r="F35" s="1"/>
      <c r="G35" s="1"/>
      <c r="H35" s="1"/>
      <c r="I35" s="1"/>
      <c r="J35" s="1"/>
      <c r="K35" s="1"/>
      <c r="L35" s="1"/>
    </row>
    <row r="36" spans="2:16">
      <c r="B36" s="1"/>
      <c r="C36" s="1"/>
      <c r="D36" s="1"/>
      <c r="E36" s="1"/>
      <c r="F36" s="1"/>
      <c r="G36" s="1"/>
      <c r="H36" s="1"/>
      <c r="I36" s="1"/>
      <c r="J36" s="1"/>
      <c r="K36" s="1"/>
      <c r="L36" s="1"/>
    </row>
    <row r="37" spans="2:16">
      <c r="B37" s="1"/>
      <c r="C37" s="1"/>
      <c r="D37" s="1"/>
      <c r="E37" s="1"/>
    </row>
    <row r="38" spans="2:16">
      <c r="B38" s="1"/>
      <c r="C38" s="1"/>
      <c r="D38" s="1"/>
    </row>
    <row r="39" spans="2:16">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9" sqref="G9"/>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406"/>
      <c r="B1" s="2406"/>
      <c r="C1" s="2406"/>
      <c r="D1" s="2406"/>
      <c r="E1" s="2406"/>
      <c r="F1" s="2406"/>
      <c r="G1" s="2406"/>
      <c r="H1" s="2406"/>
      <c r="I1" s="2406"/>
      <c r="J1" s="2406"/>
      <c r="K1" s="2406"/>
      <c r="L1" s="2406"/>
      <c r="M1" s="2406"/>
      <c r="N1" s="2406"/>
    </row>
    <row r="2" spans="1:14" ht="28.5" customHeight="1">
      <c r="A2" s="82"/>
      <c r="B2" s="82"/>
      <c r="C2" s="82"/>
      <c r="D2" s="82"/>
      <c r="E2" s="82"/>
      <c r="F2" s="82"/>
      <c r="G2" s="82"/>
      <c r="H2" s="82"/>
      <c r="I2" s="82"/>
      <c r="J2" s="82"/>
      <c r="K2" s="82"/>
      <c r="L2" s="82"/>
    </row>
    <row r="3" spans="1:14" ht="51.75" customHeight="1">
      <c r="A3" s="1775" t="s">
        <v>18</v>
      </c>
      <c r="B3" s="1776" t="s">
        <v>401</v>
      </c>
      <c r="C3" s="1777" t="s">
        <v>400</v>
      </c>
      <c r="D3" s="1778" t="s">
        <v>165</v>
      </c>
      <c r="F3" s="81"/>
      <c r="G3" s="82"/>
      <c r="H3" s="82"/>
      <c r="I3" s="82"/>
      <c r="J3" s="82"/>
      <c r="K3" s="82"/>
      <c r="L3" s="82"/>
      <c r="M3" s="82"/>
    </row>
    <row r="4" spans="1:14" s="610" customFormat="1" ht="21">
      <c r="A4" s="486" t="s">
        <v>957</v>
      </c>
      <c r="B4" s="1710">
        <v>1924512</v>
      </c>
      <c r="C4" s="852">
        <v>4088442</v>
      </c>
      <c r="D4" s="1711">
        <f t="shared" ref="D4:D11" si="0">+B4/C4</f>
        <v>0.47072014229381265</v>
      </c>
      <c r="K4" s="610" t="s">
        <v>10</v>
      </c>
    </row>
    <row r="5" spans="1:14" ht="21">
      <c r="A5" s="486" t="s">
        <v>972</v>
      </c>
      <c r="B5" s="1710">
        <v>1895389</v>
      </c>
      <c r="C5" s="852">
        <v>4088442</v>
      </c>
      <c r="D5" s="1711">
        <f t="shared" si="0"/>
        <v>0.46359689094280904</v>
      </c>
      <c r="E5" s="610"/>
    </row>
    <row r="6" spans="1:14" ht="21">
      <c r="A6" s="486" t="s">
        <v>988</v>
      </c>
      <c r="B6" s="1710">
        <v>1910515</v>
      </c>
      <c r="C6" s="852">
        <v>4114942</v>
      </c>
      <c r="D6" s="1711">
        <f t="shared" si="0"/>
        <v>0.46428722446148696</v>
      </c>
    </row>
    <row r="7" spans="1:14" s="610" customFormat="1" ht="21">
      <c r="A7" s="486" t="s">
        <v>996</v>
      </c>
      <c r="B7" s="1710">
        <v>1924919</v>
      </c>
      <c r="C7" s="852">
        <v>4133143</v>
      </c>
      <c r="D7" s="1711">
        <f t="shared" si="0"/>
        <v>0.46572765568479002</v>
      </c>
    </row>
    <row r="8" spans="1:14" s="610" customFormat="1" ht="21">
      <c r="A8" s="486" t="s">
        <v>1000</v>
      </c>
      <c r="B8" s="1710">
        <v>1861696</v>
      </c>
      <c r="C8" s="852">
        <v>4162253</v>
      </c>
      <c r="D8" s="1711">
        <f t="shared" si="0"/>
        <v>0.44728083564358051</v>
      </c>
    </row>
    <row r="9" spans="1:14" s="610" customFormat="1" ht="21">
      <c r="A9" s="486" t="s">
        <v>1025</v>
      </c>
      <c r="B9" s="1710">
        <v>1903195</v>
      </c>
      <c r="C9" s="852">
        <v>4178809</v>
      </c>
      <c r="D9" s="1711">
        <f t="shared" si="0"/>
        <v>0.45543957620460757</v>
      </c>
    </row>
    <row r="10" spans="1:14" s="610" customFormat="1" ht="21">
      <c r="A10" s="486" t="s">
        <v>1030</v>
      </c>
      <c r="B10" s="1710">
        <v>1962593</v>
      </c>
      <c r="C10" s="852">
        <v>4196136</v>
      </c>
      <c r="D10" s="1711">
        <f t="shared" si="0"/>
        <v>0.4677143448162786</v>
      </c>
    </row>
    <row r="11" spans="1:14" s="610" customFormat="1" ht="21">
      <c r="A11" s="486" t="s">
        <v>1034</v>
      </c>
      <c r="B11" s="1710">
        <v>1569809</v>
      </c>
      <c r="C11" s="852">
        <v>4207086</v>
      </c>
      <c r="D11" s="1711">
        <f t="shared" si="0"/>
        <v>0.37313451638497525</v>
      </c>
    </row>
    <row r="12" spans="1:14" s="610" customFormat="1" ht="21">
      <c r="A12" s="486" t="s">
        <v>1041</v>
      </c>
      <c r="B12" s="1710">
        <v>1460091</v>
      </c>
      <c r="C12" s="852">
        <v>4213223</v>
      </c>
      <c r="D12" s="1711">
        <f>+B12/C12</f>
        <v>0.34654966043810165</v>
      </c>
      <c r="F12" s="120"/>
    </row>
    <row r="13" spans="1:14" ht="21">
      <c r="A13" s="486" t="s">
        <v>1045</v>
      </c>
      <c r="B13" s="1710">
        <v>1444917</v>
      </c>
      <c r="C13" s="852">
        <v>4218344</v>
      </c>
      <c r="D13" s="1711">
        <f>+B13/C13</f>
        <v>0.3425318086908038</v>
      </c>
    </row>
    <row r="14" spans="1:14" s="610" customFormat="1" ht="21">
      <c r="A14" s="486" t="s">
        <v>1048</v>
      </c>
      <c r="B14" s="1710">
        <v>1619832</v>
      </c>
      <c r="C14" s="852">
        <v>4227358</v>
      </c>
      <c r="D14" s="1711">
        <f>+B14/C14</f>
        <v>0.38317833502627408</v>
      </c>
    </row>
    <row r="15" spans="1:14" s="610" customFormat="1" ht="21">
      <c r="A15" s="486" t="s">
        <v>1069</v>
      </c>
      <c r="B15" s="1710">
        <v>1674668</v>
      </c>
      <c r="C15" s="852">
        <v>4265071</v>
      </c>
      <c r="D15" s="1711">
        <v>0.46572765568479002</v>
      </c>
    </row>
    <row r="16" spans="1:14" s="610" customFormat="1" ht="21">
      <c r="A16" s="769" t="s">
        <v>1078</v>
      </c>
      <c r="B16" s="1723">
        <v>1674668</v>
      </c>
      <c r="C16" s="1724">
        <v>4265071</v>
      </c>
      <c r="D16" s="1712">
        <f>+B16/C16</f>
        <v>0.39264715640138231</v>
      </c>
    </row>
    <row r="17" spans="1:4" s="610" customFormat="1">
      <c r="A17" s="67"/>
      <c r="B17" s="67"/>
      <c r="C17" s="67"/>
      <c r="D17" s="67"/>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I13" sqref="I13"/>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5.28515625" style="67" customWidth="1"/>
    <col min="5" max="5" width="27.7109375" style="67" customWidth="1"/>
    <col min="6" max="6" width="12.42578125" style="67" bestFit="1" customWidth="1"/>
    <col min="7" max="8" width="11.42578125" style="67"/>
    <col min="9" max="9" width="18.140625" style="67" customWidth="1"/>
    <col min="10" max="11" width="15.85546875" style="67" customWidth="1"/>
    <col min="12" max="16384" width="11.42578125" style="67"/>
  </cols>
  <sheetData>
    <row r="1" spans="1:15" ht="90" customHeight="1">
      <c r="A1" s="2378"/>
      <c r="B1" s="2378"/>
      <c r="C1" s="2378"/>
      <c r="D1" s="2378"/>
      <c r="E1" s="2378"/>
      <c r="F1" s="2378"/>
      <c r="G1" s="2378"/>
      <c r="H1" s="2378"/>
      <c r="I1" s="2378"/>
      <c r="J1" s="2378"/>
      <c r="K1" s="2378"/>
      <c r="L1" s="2378"/>
      <c r="M1" s="2378"/>
      <c r="N1" s="2378"/>
      <c r="O1" s="2378"/>
    </row>
    <row r="2" spans="1:15" ht="54.75" customHeight="1">
      <c r="A2" s="942" t="s">
        <v>0</v>
      </c>
      <c r="B2" s="941" t="s">
        <v>395</v>
      </c>
      <c r="C2" s="941" t="s">
        <v>536</v>
      </c>
      <c r="D2" s="941" t="s">
        <v>418</v>
      </c>
      <c r="E2" s="914" t="s">
        <v>152</v>
      </c>
      <c r="F2" s="80"/>
      <c r="G2" s="80"/>
      <c r="H2" s="230"/>
      <c r="I2" s="196"/>
      <c r="J2" s="196"/>
      <c r="K2" s="196"/>
      <c r="L2" s="196"/>
    </row>
    <row r="3" spans="1:15" ht="17.25">
      <c r="A3" s="248" t="s">
        <v>5</v>
      </c>
      <c r="B3" s="199">
        <v>1429521</v>
      </c>
      <c r="C3" s="620">
        <v>626615</v>
      </c>
      <c r="D3" s="621">
        <v>1437260</v>
      </c>
      <c r="E3" s="741">
        <f t="shared" ref="E3:E17" si="0">C3/D3</f>
        <v>0.43597887647328948</v>
      </c>
      <c r="F3" s="80"/>
      <c r="G3" s="80"/>
      <c r="H3" s="200"/>
      <c r="I3" s="199"/>
      <c r="J3" s="198"/>
      <c r="K3" s="201"/>
      <c r="L3" s="202"/>
    </row>
    <row r="4" spans="1:15" ht="17.25">
      <c r="A4" s="248" t="s">
        <v>6</v>
      </c>
      <c r="B4" s="198">
        <v>1588621</v>
      </c>
      <c r="C4" s="620">
        <v>808496</v>
      </c>
      <c r="D4" s="621">
        <v>1505582.5</v>
      </c>
      <c r="E4" s="741">
        <f t="shared" si="0"/>
        <v>0.53699880278895373</v>
      </c>
      <c r="F4" s="80"/>
      <c r="G4" s="80"/>
      <c r="H4" s="200"/>
      <c r="I4" s="199"/>
      <c r="J4" s="198"/>
      <c r="K4" s="201"/>
      <c r="L4" s="202"/>
    </row>
    <row r="5" spans="1:15" ht="17.25">
      <c r="A5" s="248" t="s">
        <v>7</v>
      </c>
      <c r="B5" s="198">
        <v>1797027</v>
      </c>
      <c r="C5" s="620">
        <v>913203</v>
      </c>
      <c r="D5" s="621">
        <v>1571911.5</v>
      </c>
      <c r="E5" s="741">
        <f t="shared" si="0"/>
        <v>0.58095064512219674</v>
      </c>
      <c r="F5" s="80"/>
      <c r="G5" s="80"/>
      <c r="H5" s="200"/>
      <c r="I5" s="199"/>
      <c r="J5" s="198"/>
      <c r="K5" s="201"/>
      <c r="L5" s="202"/>
    </row>
    <row r="6" spans="1:15" ht="17.25">
      <c r="A6" s="248" t="s">
        <v>8</v>
      </c>
      <c r="B6" s="198">
        <v>1983720</v>
      </c>
      <c r="C6" s="620">
        <v>929743</v>
      </c>
      <c r="D6" s="621">
        <v>1566047</v>
      </c>
      <c r="E6" s="741">
        <f t="shared" si="0"/>
        <v>0.59368780119626041</v>
      </c>
      <c r="H6" s="200"/>
      <c r="I6" s="199"/>
      <c r="J6" s="198"/>
      <c r="K6" s="201"/>
      <c r="L6" s="202"/>
    </row>
    <row r="7" spans="1:15" ht="17.25">
      <c r="A7" s="248" t="s">
        <v>9</v>
      </c>
      <c r="B7" s="198">
        <v>2193890</v>
      </c>
      <c r="C7" s="620">
        <v>1118293</v>
      </c>
      <c r="D7" s="621">
        <v>1560994</v>
      </c>
      <c r="E7" s="741">
        <f t="shared" si="0"/>
        <v>0.71639801306090867</v>
      </c>
      <c r="H7" s="200"/>
      <c r="I7" s="199"/>
      <c r="J7" s="198"/>
      <c r="K7" s="201"/>
      <c r="L7" s="202"/>
    </row>
    <row r="8" spans="1:15" ht="17.25">
      <c r="A8" s="248" t="s">
        <v>145</v>
      </c>
      <c r="B8" s="198">
        <v>2374783</v>
      </c>
      <c r="C8" s="620">
        <v>1189601</v>
      </c>
      <c r="D8" s="621">
        <v>1631129</v>
      </c>
      <c r="E8" s="741">
        <f t="shared" si="0"/>
        <v>0.72931141559006063</v>
      </c>
      <c r="H8" s="200"/>
      <c r="I8" s="199"/>
      <c r="J8" s="198"/>
      <c r="K8" s="201"/>
      <c r="L8" s="202"/>
    </row>
    <row r="9" spans="1:15" ht="17.25">
      <c r="A9" s="248" t="s">
        <v>177</v>
      </c>
      <c r="B9" s="198">
        <v>2552974</v>
      </c>
      <c r="C9" s="620">
        <v>1242780</v>
      </c>
      <c r="D9" s="621">
        <v>1686216</v>
      </c>
      <c r="E9" s="741">
        <f t="shared" si="0"/>
        <v>0.73702301484507327</v>
      </c>
      <c r="G9" s="610"/>
      <c r="H9" s="200"/>
      <c r="I9" s="199"/>
      <c r="J9" s="198"/>
      <c r="K9" s="201"/>
      <c r="L9" s="202"/>
    </row>
    <row r="10" spans="1:15" ht="17.25">
      <c r="A10" s="248" t="s">
        <v>384</v>
      </c>
      <c r="B10" s="198">
        <v>2714449</v>
      </c>
      <c r="C10" s="620">
        <v>1291137</v>
      </c>
      <c r="D10" s="621">
        <v>1716228</v>
      </c>
      <c r="E10" s="741">
        <f t="shared" si="0"/>
        <v>0.75231088177095351</v>
      </c>
      <c r="F10" s="7"/>
      <c r="G10" s="610"/>
      <c r="H10" s="200"/>
      <c r="I10" s="199"/>
      <c r="J10" s="198"/>
      <c r="K10" s="201"/>
      <c r="L10" s="202"/>
    </row>
    <row r="11" spans="1:15" ht="17.25">
      <c r="A11" s="248" t="s">
        <v>417</v>
      </c>
      <c r="B11" s="198">
        <v>2881130</v>
      </c>
      <c r="C11" s="620">
        <v>1376966</v>
      </c>
      <c r="D11" s="621">
        <v>1769801</v>
      </c>
      <c r="E11" s="741">
        <f t="shared" si="0"/>
        <v>0.77803436657567715</v>
      </c>
      <c r="F11" s="8"/>
      <c r="G11" s="610"/>
      <c r="H11" s="200"/>
      <c r="I11" s="199"/>
      <c r="J11" s="198"/>
      <c r="K11" s="201"/>
      <c r="L11" s="202"/>
    </row>
    <row r="12" spans="1:15" ht="17.25">
      <c r="A12" s="248" t="s">
        <v>425</v>
      </c>
      <c r="B12" s="198">
        <v>3032720</v>
      </c>
      <c r="C12" s="620">
        <v>1508392</v>
      </c>
      <c r="D12" s="621">
        <v>1865496</v>
      </c>
      <c r="E12" s="741">
        <f t="shared" si="0"/>
        <v>0.80857423441272458</v>
      </c>
      <c r="F12" s="8"/>
      <c r="G12" s="610"/>
      <c r="H12" s="200"/>
      <c r="I12" s="82"/>
      <c r="J12" s="9"/>
    </row>
    <row r="13" spans="1:15" s="610" customFormat="1" ht="17.25">
      <c r="A13" s="248" t="s">
        <v>718</v>
      </c>
      <c r="B13" s="198">
        <v>3032720</v>
      </c>
      <c r="C13" s="620">
        <v>1617107</v>
      </c>
      <c r="D13" s="621">
        <v>1965498</v>
      </c>
      <c r="E13" s="741">
        <f t="shared" si="0"/>
        <v>0.82274670338000855</v>
      </c>
      <c r="F13" s="8"/>
      <c r="G13" s="8"/>
      <c r="H13" s="8"/>
      <c r="I13" s="82"/>
      <c r="J13" s="9"/>
    </row>
    <row r="14" spans="1:15" s="610" customFormat="1" ht="17.25">
      <c r="A14" s="248" t="s">
        <v>746</v>
      </c>
      <c r="B14" s="198">
        <v>3032720</v>
      </c>
      <c r="C14" s="620">
        <v>1725802</v>
      </c>
      <c r="D14" s="621">
        <v>2012995</v>
      </c>
      <c r="E14" s="741">
        <f t="shared" si="0"/>
        <v>0.8573304951080355</v>
      </c>
      <c r="F14" s="8"/>
      <c r="G14" s="8"/>
      <c r="H14" s="8"/>
      <c r="I14" s="82"/>
      <c r="J14" s="9"/>
    </row>
    <row r="15" spans="1:15" ht="17.25">
      <c r="A15" s="248" t="s">
        <v>798</v>
      </c>
      <c r="B15" s="198">
        <v>3032720</v>
      </c>
      <c r="C15" s="620">
        <v>1837104</v>
      </c>
      <c r="D15" s="621">
        <v>2050907</v>
      </c>
      <c r="E15" s="741">
        <f t="shared" si="0"/>
        <v>0.8957519770521043</v>
      </c>
      <c r="F15" s="745"/>
      <c r="G15" s="8"/>
      <c r="H15" s="8"/>
      <c r="I15" s="82"/>
      <c r="J15" s="9"/>
    </row>
    <row r="16" spans="1:15" ht="19.5" customHeight="1">
      <c r="A16" s="248" t="s">
        <v>823</v>
      </c>
      <c r="B16" s="198"/>
      <c r="C16" s="620">
        <f>+'III.5.3.Afil. SVDS'!B19</f>
        <v>1935968</v>
      </c>
      <c r="D16" s="621">
        <v>2202518.1965998798</v>
      </c>
      <c r="E16" s="741">
        <f t="shared" si="0"/>
        <v>0.87897934418368728</v>
      </c>
      <c r="F16" s="8"/>
      <c r="G16" s="8"/>
      <c r="H16" s="8"/>
      <c r="I16" s="82"/>
      <c r="J16" s="9"/>
    </row>
    <row r="17" spans="1:24" s="610" customFormat="1" ht="19.5" customHeight="1">
      <c r="A17" s="248" t="s">
        <v>985</v>
      </c>
      <c r="B17" s="198">
        <v>3032720</v>
      </c>
      <c r="C17" s="620">
        <v>1924919</v>
      </c>
      <c r="D17" s="621">
        <v>2240987</v>
      </c>
      <c r="E17" s="741">
        <f t="shared" si="0"/>
        <v>0.85896035987714336</v>
      </c>
      <c r="F17" s="8"/>
      <c r="G17" s="8"/>
      <c r="H17" s="8"/>
      <c r="I17" s="82"/>
      <c r="J17" s="9"/>
    </row>
    <row r="18" spans="1:24" ht="17.25">
      <c r="A18" s="248" t="s">
        <v>1075</v>
      </c>
      <c r="B18" s="247">
        <v>3032720</v>
      </c>
      <c r="C18" s="1794">
        <f>+'III.5.3.Afil. SVDS'!B21</f>
        <v>1674668</v>
      </c>
      <c r="D18" s="621">
        <f>+'Resumen EEp (2)'!B69</f>
        <v>2123180</v>
      </c>
      <c r="E18" s="770">
        <f>C18/D18</f>
        <v>0.7887546039431419</v>
      </c>
      <c r="F18" s="7"/>
      <c r="G18" s="7"/>
      <c r="H18" s="7"/>
      <c r="I18" s="82"/>
      <c r="J18" s="9"/>
    </row>
    <row r="19" spans="1:24" ht="23.25" customHeight="1">
      <c r="A19" s="2407" t="s">
        <v>989</v>
      </c>
      <c r="B19" s="2407"/>
      <c r="C19" s="2407"/>
      <c r="D19" s="2407"/>
      <c r="E19" s="2407"/>
      <c r="F19" s="94"/>
      <c r="G19" s="94"/>
      <c r="H19" s="94"/>
      <c r="I19" s="82"/>
      <c r="J19" s="82"/>
    </row>
    <row r="20" spans="1:24">
      <c r="B20" s="82"/>
      <c r="C20" s="82"/>
      <c r="D20" s="82"/>
      <c r="E20" s="82"/>
      <c r="F20" s="82"/>
      <c r="G20" s="82"/>
      <c r="H20" s="82"/>
      <c r="I20" s="82"/>
      <c r="J20" s="82"/>
    </row>
    <row r="21" spans="1:24">
      <c r="B21" s="82"/>
      <c r="C21" s="82"/>
      <c r="D21" s="82"/>
      <c r="E21" s="82"/>
      <c r="F21" s="82"/>
      <c r="G21" s="82"/>
      <c r="H21" s="82"/>
      <c r="I21" s="82"/>
      <c r="J21" s="82"/>
      <c r="X21" s="67" t="s">
        <v>10</v>
      </c>
    </row>
    <row r="22" spans="1:24">
      <c r="B22" s="82"/>
      <c r="C22" s="82"/>
      <c r="D22" s="82"/>
      <c r="E22" s="82"/>
    </row>
    <row r="23" spans="1:24">
      <c r="B23" s="82"/>
      <c r="C23" s="82"/>
      <c r="D23" s="82"/>
      <c r="E23" s="82"/>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1" sqref="M1:V1048576"/>
    </sheetView>
  </sheetViews>
  <sheetFormatPr baseColWidth="10" defaultColWidth="11.42578125" defaultRowHeight="23.25" customHeight="1"/>
  <cols>
    <col min="1" max="1" width="16.140625" style="67" customWidth="1"/>
    <col min="2" max="3" width="16.85546875" style="67" customWidth="1"/>
    <col min="4" max="4" width="14.28515625" style="67" customWidth="1"/>
    <col min="5" max="5" width="16.28515625" style="82"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28.7109375" style="67" customWidth="1"/>
    <col min="12" max="12" width="37.28515625" style="67" customWidth="1"/>
    <col min="13" max="13" width="11.5703125" style="67" bestFit="1" customWidth="1"/>
    <col min="14" max="16384" width="11.42578125" style="67"/>
  </cols>
  <sheetData>
    <row r="1" spans="1:13" ht="84.75" customHeight="1">
      <c r="A1" s="2408"/>
      <c r="B1" s="2408"/>
      <c r="C1" s="2408"/>
      <c r="D1" s="2408"/>
      <c r="E1" s="2408"/>
      <c r="F1" s="2408"/>
      <c r="G1" s="2408"/>
      <c r="H1" s="2408"/>
      <c r="I1" s="2408"/>
      <c r="J1" s="2408"/>
      <c r="K1" s="2408"/>
      <c r="L1" s="2408"/>
    </row>
    <row r="2" spans="1:13" s="32" customFormat="1" ht="19.5" customHeight="1">
      <c r="A2" s="2409"/>
      <c r="B2" s="2409"/>
      <c r="C2" s="2409"/>
      <c r="D2" s="2409"/>
      <c r="E2" s="2409"/>
      <c r="F2" s="2409"/>
      <c r="G2" s="2409"/>
      <c r="H2" s="2409"/>
      <c r="I2" s="2409"/>
      <c r="J2" s="2409"/>
      <c r="K2" s="2409"/>
      <c r="L2" s="2409"/>
    </row>
    <row r="3" spans="1:13" s="237" customFormat="1" ht="27.75" customHeight="1">
      <c r="A3" s="1500" t="s">
        <v>138</v>
      </c>
      <c r="B3" s="696" t="s">
        <v>16</v>
      </c>
      <c r="C3" s="696" t="s">
        <v>14</v>
      </c>
      <c r="D3" s="236"/>
    </row>
    <row r="4" spans="1:13" ht="18.75">
      <c r="A4" s="1501" t="s">
        <v>160</v>
      </c>
      <c r="B4" s="963">
        <f>+'Resumen EEp (2)'!L16</f>
        <v>19457</v>
      </c>
      <c r="C4" s="1502">
        <f>+B4/$B$14</f>
        <v>1.1618422278326211E-2</v>
      </c>
      <c r="D4" s="140"/>
      <c r="E4" s="140"/>
      <c r="F4" s="102"/>
      <c r="G4" s="102"/>
      <c r="H4" s="102"/>
      <c r="I4" s="102"/>
      <c r="J4" s="140"/>
      <c r="K4" s="140"/>
      <c r="L4" s="140"/>
      <c r="M4" s="129"/>
    </row>
    <row r="5" spans="1:13" ht="18.75">
      <c r="A5" s="252" t="s">
        <v>32</v>
      </c>
      <c r="B5" s="963">
        <f>+'Resumen EEp (2)'!L17</f>
        <v>179141</v>
      </c>
      <c r="C5" s="1499">
        <f t="shared" ref="C5:C13" si="0">+B5/$B$14</f>
        <v>0.10697105336699572</v>
      </c>
      <c r="D5" s="140"/>
      <c r="F5" s="102"/>
      <c r="G5" s="102"/>
      <c r="H5" s="102"/>
      <c r="I5" s="102"/>
      <c r="J5" s="82"/>
      <c r="K5" s="82"/>
      <c r="L5" s="82"/>
      <c r="M5" s="129"/>
    </row>
    <row r="6" spans="1:13" ht="18.75">
      <c r="A6" s="252" t="s">
        <v>33</v>
      </c>
      <c r="B6" s="963">
        <f>+'Resumen EEp (2)'!L18</f>
        <v>259152</v>
      </c>
      <c r="C6" s="1499">
        <f t="shared" si="0"/>
        <v>0.15474828443607927</v>
      </c>
      <c r="D6" s="140"/>
      <c r="F6" s="102"/>
      <c r="G6" s="102"/>
      <c r="H6" s="102"/>
      <c r="I6" s="102"/>
      <c r="J6" s="610"/>
      <c r="K6" s="610"/>
      <c r="L6" s="610"/>
      <c r="M6" s="129"/>
    </row>
    <row r="7" spans="1:13" ht="18.75">
      <c r="A7" s="252" t="s">
        <v>134</v>
      </c>
      <c r="B7" s="963">
        <f>+'Resumen EEp (2)'!L19</f>
        <v>246358</v>
      </c>
      <c r="C7" s="1499">
        <f t="shared" si="0"/>
        <v>0.14710856121929838</v>
      </c>
      <c r="D7" s="140"/>
      <c r="F7" s="102"/>
      <c r="G7" s="102"/>
      <c r="H7" s="102"/>
      <c r="I7" s="102"/>
      <c r="J7" s="610"/>
      <c r="K7" s="610"/>
      <c r="L7" s="610"/>
      <c r="M7" s="129"/>
    </row>
    <row r="8" spans="1:13" ht="18.75">
      <c r="A8" s="252" t="s">
        <v>135</v>
      </c>
      <c r="B8" s="963">
        <f>+'Resumen EEp (2)'!L20</f>
        <v>218753</v>
      </c>
      <c r="C8" s="1499">
        <f t="shared" si="0"/>
        <v>0.13062469695485912</v>
      </c>
      <c r="D8" s="140"/>
      <c r="E8" s="610"/>
      <c r="F8" s="102"/>
      <c r="G8" s="102"/>
      <c r="H8" s="102"/>
      <c r="I8" s="102"/>
      <c r="J8" s="610"/>
      <c r="K8" s="610"/>
      <c r="L8" s="610"/>
      <c r="M8" s="129"/>
    </row>
    <row r="9" spans="1:13" ht="18.75">
      <c r="A9" s="252" t="s">
        <v>34</v>
      </c>
      <c r="B9" s="963">
        <f>+'Resumen EEp (2)'!L21</f>
        <v>198526</v>
      </c>
      <c r="C9" s="1499">
        <f t="shared" si="0"/>
        <v>0.11854648204897926</v>
      </c>
      <c r="D9" s="140"/>
      <c r="E9" s="102"/>
      <c r="F9" s="102"/>
      <c r="G9" s="102"/>
      <c r="H9" s="102"/>
      <c r="I9" s="102"/>
      <c r="J9" s="610"/>
      <c r="K9" s="610"/>
      <c r="L9" s="610"/>
      <c r="M9" s="610"/>
    </row>
    <row r="10" spans="1:13" ht="18.75">
      <c r="A10" s="252" t="s">
        <v>35</v>
      </c>
      <c r="B10" s="963">
        <f>+'Resumen EEp (2)'!L22</f>
        <v>162848</v>
      </c>
      <c r="C10" s="1499">
        <f t="shared" si="0"/>
        <v>9.7241960794617208E-2</v>
      </c>
      <c r="D10" s="140"/>
      <c r="E10" s="102"/>
      <c r="F10" s="102"/>
      <c r="G10" s="102"/>
      <c r="H10" s="102"/>
      <c r="I10" s="102"/>
      <c r="J10" s="610"/>
      <c r="K10" s="610"/>
      <c r="L10" s="610"/>
      <c r="M10" s="610"/>
    </row>
    <row r="11" spans="1:13" ht="18.75">
      <c r="A11" s="252" t="s">
        <v>36</v>
      </c>
      <c r="B11" s="963">
        <f>+'Resumen EEp (2)'!L23</f>
        <v>137172</v>
      </c>
      <c r="C11" s="1499">
        <f t="shared" si="0"/>
        <v>8.1909966632192174E-2</v>
      </c>
      <c r="D11" s="143"/>
      <c r="E11" s="610"/>
      <c r="F11" s="102"/>
      <c r="G11" s="102"/>
      <c r="H11" s="102"/>
      <c r="I11" s="102"/>
      <c r="J11" s="610"/>
      <c r="K11" s="610"/>
      <c r="L11" s="610"/>
      <c r="M11" s="610"/>
    </row>
    <row r="12" spans="1:13" ht="18.75">
      <c r="A12" s="252" t="s">
        <v>37</v>
      </c>
      <c r="B12" s="963">
        <f>+'Resumen EEp (2)'!L24</f>
        <v>105319</v>
      </c>
      <c r="C12" s="1499">
        <f t="shared" si="0"/>
        <v>6.2889480183534879E-2</v>
      </c>
      <c r="D12" s="140"/>
      <c r="E12" s="610"/>
      <c r="F12" s="102"/>
      <c r="G12" s="102"/>
      <c r="H12" s="102"/>
      <c r="I12" s="102"/>
      <c r="J12" s="610"/>
      <c r="K12" s="610"/>
      <c r="L12" s="610"/>
      <c r="M12" s="610"/>
    </row>
    <row r="13" spans="1:13" ht="18.75">
      <c r="A13" s="1506" t="s">
        <v>136</v>
      </c>
      <c r="B13" s="963">
        <f>+'Resumen EEp (2)'!L25</f>
        <v>147942</v>
      </c>
      <c r="C13" s="1503">
        <f t="shared" si="0"/>
        <v>8.834109208511777E-2</v>
      </c>
      <c r="D13" s="140"/>
      <c r="E13" s="610"/>
      <c r="F13" s="102"/>
      <c r="G13" s="102"/>
      <c r="H13" s="102"/>
      <c r="I13" s="102"/>
      <c r="J13" s="610"/>
      <c r="K13" s="610"/>
      <c r="L13" s="610"/>
      <c r="M13" s="610"/>
    </row>
    <row r="14" spans="1:13" ht="21" customHeight="1">
      <c r="A14" s="1504" t="s">
        <v>2</v>
      </c>
      <c r="B14" s="961">
        <f>SUM(B4:B13)</f>
        <v>1674668</v>
      </c>
      <c r="C14" s="1505">
        <f>SUM(C4:C13)</f>
        <v>1</v>
      </c>
      <c r="D14" s="140"/>
      <c r="E14" s="610"/>
      <c r="F14" s="102"/>
      <c r="G14" s="102"/>
      <c r="H14" s="102"/>
      <c r="I14" s="102"/>
      <c r="J14" s="610"/>
      <c r="K14" s="610"/>
      <c r="L14" s="610"/>
      <c r="M14" s="610"/>
    </row>
    <row r="15" spans="1:13" ht="23.25" customHeight="1">
      <c r="C15" s="103"/>
      <c r="D15" s="39"/>
      <c r="E15" s="610"/>
      <c r="F15" s="102"/>
      <c r="G15" s="102"/>
      <c r="H15" s="102"/>
      <c r="I15" s="102"/>
      <c r="J15" s="610"/>
      <c r="K15" s="610"/>
      <c r="L15" s="610"/>
      <c r="M15" s="610"/>
    </row>
    <row r="16" spans="1:13" ht="23.25" customHeight="1">
      <c r="B16" s="82"/>
      <c r="C16" s="82"/>
      <c r="D16" s="82"/>
      <c r="E16" s="102"/>
      <c r="F16" s="83"/>
      <c r="G16" s="83"/>
      <c r="H16" s="83"/>
      <c r="I16" s="83"/>
      <c r="J16" s="83"/>
      <c r="K16" s="83"/>
      <c r="L16" s="39"/>
      <c r="M16" s="610"/>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61"/>
      <c r="B25" s="84"/>
      <c r="C25" s="84"/>
      <c r="D25" s="84"/>
      <c r="E25" s="84"/>
      <c r="F25" s="84"/>
      <c r="G25" s="84"/>
      <c r="H25" s="84"/>
      <c r="I25" s="84"/>
      <c r="J25" s="84"/>
      <c r="K25" s="84"/>
    </row>
    <row r="26" spans="1:11" ht="23.25" customHeight="1">
      <c r="A26" s="61"/>
      <c r="B26" s="84"/>
      <c r="C26" s="84"/>
      <c r="D26" s="84"/>
      <c r="E26" s="84"/>
      <c r="F26" s="84"/>
      <c r="G26" s="84"/>
      <c r="H26" s="84"/>
      <c r="I26" s="84"/>
      <c r="J26" s="84"/>
      <c r="K26" s="84"/>
    </row>
    <row r="27" spans="1:11" ht="23.25" customHeight="1">
      <c r="A27" s="61"/>
      <c r="B27" s="84"/>
      <c r="C27" s="84"/>
      <c r="D27" s="84"/>
      <c r="E27" s="84"/>
      <c r="F27" s="84"/>
      <c r="G27" s="84"/>
      <c r="H27" s="84"/>
      <c r="I27" s="84"/>
      <c r="J27" s="84"/>
      <c r="K27" s="84"/>
    </row>
    <row r="28" spans="1:11" ht="23.25" customHeight="1">
      <c r="A28" s="61"/>
      <c r="B28" s="84"/>
      <c r="C28" s="84"/>
      <c r="D28" s="84"/>
      <c r="E28" s="84"/>
      <c r="F28" s="84"/>
      <c r="G28" s="84"/>
      <c r="H28" s="84"/>
      <c r="I28" s="84"/>
      <c r="J28" s="84"/>
      <c r="K28" s="84"/>
    </row>
    <row r="29" spans="1:11" ht="23.25" customHeight="1">
      <c r="A29" s="61"/>
      <c r="B29" s="84"/>
      <c r="C29" s="84"/>
      <c r="D29" s="84"/>
      <c r="E29" s="84"/>
      <c r="F29" s="84"/>
      <c r="G29" s="84"/>
      <c r="H29" s="84"/>
      <c r="I29" s="84"/>
      <c r="J29" s="84"/>
      <c r="K29" s="84"/>
    </row>
    <row r="30" spans="1:11" ht="23.25" customHeight="1">
      <c r="A30" s="61"/>
      <c r="B30" s="84"/>
      <c r="C30" s="84"/>
      <c r="D30" s="84"/>
      <c r="E30" s="84"/>
      <c r="F30" s="84"/>
      <c r="G30" s="84"/>
      <c r="H30" s="84"/>
      <c r="I30" s="84"/>
      <c r="J30" s="84"/>
      <c r="K30" s="84"/>
    </row>
    <row r="31" spans="1:11" ht="23.25" customHeight="1">
      <c r="A31" s="61"/>
      <c r="B31" s="84"/>
      <c r="C31" s="84"/>
      <c r="D31" s="84"/>
      <c r="E31" s="84"/>
      <c r="F31" s="84"/>
      <c r="G31" s="84"/>
      <c r="H31" s="84"/>
      <c r="I31" s="84"/>
      <c r="J31" s="84"/>
      <c r="K31" s="84"/>
    </row>
    <row r="32" spans="1:11" ht="23.25" customHeight="1">
      <c r="A32" s="61"/>
      <c r="B32" s="84"/>
      <c r="C32" s="84"/>
      <c r="D32" s="84"/>
      <c r="E32" s="84"/>
      <c r="F32" s="84"/>
      <c r="G32" s="84"/>
      <c r="H32" s="84"/>
      <c r="I32" s="84"/>
      <c r="J32" s="84"/>
      <c r="K32" s="84"/>
    </row>
    <row r="33" spans="1:11" ht="23.25" customHeight="1">
      <c r="A33" s="61"/>
      <c r="B33" s="84"/>
      <c r="C33" s="84"/>
      <c r="D33" s="84"/>
      <c r="E33" s="84"/>
      <c r="F33" s="84"/>
      <c r="G33" s="84"/>
      <c r="H33" s="84"/>
      <c r="I33" s="84"/>
      <c r="J33" s="84"/>
      <c r="K33" s="84"/>
    </row>
    <row r="34" spans="1:11" ht="23.25" customHeight="1">
      <c r="A34" s="61"/>
      <c r="B34" s="84"/>
      <c r="C34" s="84"/>
      <c r="D34" s="84"/>
      <c r="E34" s="84"/>
      <c r="F34" s="84"/>
      <c r="G34" s="84"/>
      <c r="H34" s="84"/>
      <c r="I34" s="84"/>
      <c r="J34" s="84"/>
      <c r="K34" s="84"/>
    </row>
    <row r="35" spans="1:11" ht="23.25" customHeight="1">
      <c r="A35" s="61"/>
      <c r="B35" s="84"/>
      <c r="C35" s="84"/>
      <c r="D35" s="84"/>
      <c r="E35" s="84"/>
      <c r="F35" s="84"/>
      <c r="G35" s="84"/>
      <c r="H35" s="84"/>
      <c r="I35" s="84"/>
      <c r="J35" s="84"/>
      <c r="K35" s="84"/>
    </row>
    <row r="36" spans="1:11" ht="23.25" customHeight="1">
      <c r="A36" s="61"/>
      <c r="B36" s="84"/>
      <c r="C36" s="84"/>
      <c r="D36" s="84"/>
      <c r="E36" s="84"/>
      <c r="F36" s="84"/>
      <c r="G36" s="84"/>
      <c r="H36" s="84"/>
      <c r="I36" s="84"/>
      <c r="J36" s="84"/>
      <c r="K36" s="84"/>
    </row>
    <row r="37" spans="1:11" ht="23.25" customHeight="1">
      <c r="A37" s="61"/>
      <c r="B37" s="84"/>
      <c r="C37" s="84"/>
      <c r="D37" s="84"/>
      <c r="E37" s="84"/>
      <c r="F37" s="84"/>
      <c r="G37" s="84"/>
      <c r="H37" s="84"/>
      <c r="I37" s="84"/>
      <c r="J37" s="84"/>
      <c r="K37" s="84"/>
    </row>
    <row r="38" spans="1:11" ht="23.25" customHeight="1">
      <c r="A38" s="61"/>
      <c r="B38" s="84"/>
      <c r="C38" s="84"/>
      <c r="D38" s="84"/>
      <c r="E38" s="84"/>
      <c r="F38" s="84"/>
      <c r="G38" s="84"/>
      <c r="H38" s="84"/>
      <c r="I38" s="84"/>
      <c r="J38" s="84"/>
      <c r="K38" s="84"/>
    </row>
    <row r="39" spans="1:11" ht="23.25" customHeight="1">
      <c r="A39" s="61"/>
      <c r="B39" s="84"/>
      <c r="C39" s="84"/>
      <c r="D39" s="84"/>
      <c r="E39" s="84"/>
      <c r="F39" s="84"/>
      <c r="G39" s="84"/>
      <c r="H39" s="84"/>
      <c r="I39" s="84"/>
      <c r="J39" s="84"/>
      <c r="K39" s="84"/>
    </row>
    <row r="40" spans="1:11" ht="23.25" customHeight="1">
      <c r="A40" s="84"/>
      <c r="C40" s="84"/>
      <c r="D40" s="84"/>
      <c r="E40" s="84"/>
      <c r="F40" s="84"/>
      <c r="G40" s="84"/>
      <c r="H40" s="84"/>
      <c r="I40" s="84"/>
      <c r="J40" s="84"/>
      <c r="K40" s="84"/>
    </row>
    <row r="41" spans="1:11" ht="23.25" customHeight="1">
      <c r="A41" s="61"/>
      <c r="B41" s="84"/>
      <c r="C41" s="84"/>
      <c r="D41" s="84"/>
      <c r="E41" s="84"/>
      <c r="F41" s="84"/>
      <c r="G41" s="84"/>
      <c r="H41" s="84"/>
      <c r="I41" s="84"/>
      <c r="J41" s="84"/>
      <c r="K41" s="84"/>
    </row>
    <row r="42" spans="1:11" ht="23.25" customHeight="1">
      <c r="A42" s="61"/>
      <c r="B42" s="84"/>
      <c r="C42" s="84"/>
      <c r="D42" s="84"/>
      <c r="E42" s="84"/>
      <c r="F42" s="84"/>
      <c r="G42" s="84"/>
      <c r="H42" s="84"/>
      <c r="I42" s="84"/>
      <c r="J42" s="84"/>
      <c r="K42" s="84"/>
    </row>
    <row r="43" spans="1:11" ht="23.25" customHeight="1">
      <c r="A43" s="61"/>
      <c r="B43" s="84"/>
      <c r="C43" s="84"/>
      <c r="D43" s="84"/>
      <c r="E43" s="84"/>
      <c r="F43" s="84"/>
      <c r="G43" s="84"/>
      <c r="H43" s="84"/>
      <c r="I43" s="84"/>
      <c r="J43" s="84"/>
      <c r="K43" s="84"/>
    </row>
    <row r="44" spans="1:11" ht="23.25" customHeight="1">
      <c r="A44" s="63"/>
      <c r="B44" s="84"/>
      <c r="C44" s="84"/>
      <c r="D44" s="84"/>
      <c r="E44" s="84"/>
      <c r="F44" s="84"/>
      <c r="G44" s="84"/>
      <c r="H44" s="84"/>
      <c r="I44" s="84"/>
      <c r="J44" s="84"/>
      <c r="K44" s="84"/>
    </row>
    <row r="45" spans="1:11" ht="23.25" customHeight="1">
      <c r="A45" s="61"/>
      <c r="B45" s="84"/>
      <c r="C45" s="84"/>
      <c r="D45" s="84"/>
      <c r="E45" s="84"/>
      <c r="F45" s="84"/>
      <c r="G45" s="84"/>
      <c r="H45" s="84"/>
      <c r="I45" s="84"/>
      <c r="J45" s="84"/>
      <c r="K45" s="84"/>
    </row>
  </sheetData>
  <mergeCells count="2">
    <mergeCell ref="A1:L1"/>
    <mergeCell ref="A2:L2"/>
  </mergeCells>
  <conditionalFormatting sqref="B4:B13">
    <cfRule type="cellIs" dxfId="35"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W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9" width="11.140625" style="67" customWidth="1"/>
    <col min="20" max="16384" width="11.42578125" style="67"/>
  </cols>
  <sheetData>
    <row r="1" spans="1:19" ht="87" customHeight="1">
      <c r="A1" s="2410"/>
      <c r="B1" s="2410"/>
      <c r="C1" s="2410"/>
      <c r="D1" s="2410"/>
      <c r="E1" s="2410"/>
      <c r="F1" s="2410"/>
      <c r="G1" s="2410"/>
      <c r="H1" s="2410"/>
      <c r="I1" s="2410"/>
      <c r="J1" s="2410"/>
      <c r="K1" s="2410"/>
      <c r="L1" s="2410"/>
      <c r="M1" s="100"/>
      <c r="N1" s="100"/>
      <c r="O1" s="100"/>
      <c r="P1" s="100"/>
      <c r="Q1" s="100"/>
      <c r="R1" s="100"/>
      <c r="S1" s="100"/>
    </row>
    <row r="2" spans="1:19" s="80" customFormat="1" ht="12" customHeight="1">
      <c r="A2" s="144"/>
      <c r="B2" s="144"/>
      <c r="C2" s="144"/>
      <c r="D2" s="67"/>
      <c r="E2" s="67"/>
      <c r="F2" s="67"/>
      <c r="G2" s="64"/>
      <c r="H2" s="144"/>
      <c r="I2" s="144"/>
      <c r="J2" s="144"/>
      <c r="K2" s="144"/>
      <c r="L2" s="144"/>
      <c r="M2" s="100"/>
      <c r="N2" s="100"/>
      <c r="O2" s="100"/>
      <c r="P2" s="100"/>
      <c r="Q2" s="100"/>
      <c r="R2" s="100"/>
      <c r="S2" s="100"/>
    </row>
    <row r="3" spans="1:19" ht="42" customHeight="1">
      <c r="A3" s="2411" t="s">
        <v>133</v>
      </c>
      <c r="B3" s="2412"/>
      <c r="C3" s="2413"/>
      <c r="E3" s="610"/>
      <c r="F3" s="610"/>
      <c r="G3" s="610"/>
      <c r="H3" s="610"/>
      <c r="I3" s="610"/>
      <c r="J3" s="610"/>
      <c r="K3" s="610"/>
      <c r="L3" s="610"/>
      <c r="M3" s="610"/>
      <c r="N3" s="610"/>
      <c r="O3" s="610"/>
      <c r="P3" s="610"/>
      <c r="Q3" s="610"/>
      <c r="R3" s="610"/>
      <c r="S3" s="610"/>
    </row>
    <row r="4" spans="1:19" ht="45.75" customHeight="1">
      <c r="A4" s="696" t="s">
        <v>31</v>
      </c>
      <c r="B4" s="249" t="s">
        <v>16</v>
      </c>
      <c r="C4" s="696" t="s">
        <v>14</v>
      </c>
      <c r="E4" s="610"/>
      <c r="F4" s="610"/>
      <c r="G4" s="610"/>
      <c r="H4" s="610"/>
      <c r="I4" s="610"/>
      <c r="J4" s="610"/>
      <c r="K4" s="610"/>
      <c r="L4" s="610"/>
      <c r="M4" s="142"/>
      <c r="N4" s="610"/>
      <c r="O4" s="610"/>
      <c r="P4" s="610"/>
      <c r="Q4" s="610"/>
      <c r="R4" s="610"/>
      <c r="S4" s="610"/>
    </row>
    <row r="5" spans="1:19" ht="18.75">
      <c r="A5" s="251" t="s">
        <v>38</v>
      </c>
      <c r="B5" s="963">
        <f>+'Resumen EEp (2)'!L30</f>
        <v>716851</v>
      </c>
      <c r="C5" s="960">
        <f>+B5/$B$14</f>
        <v>0.4280555907200711</v>
      </c>
      <c r="E5" s="610"/>
      <c r="F5" s="610"/>
      <c r="G5" s="610"/>
      <c r="H5" s="610"/>
      <c r="I5" s="610"/>
      <c r="J5" s="610"/>
      <c r="K5" s="610"/>
      <c r="L5" s="610"/>
      <c r="M5" s="142"/>
      <c r="N5" s="610"/>
      <c r="O5" s="610"/>
      <c r="P5" s="610"/>
      <c r="Q5" s="610"/>
      <c r="R5" s="610"/>
      <c r="S5" s="610"/>
    </row>
    <row r="6" spans="1:19" ht="18.75">
      <c r="A6" s="252" t="s">
        <v>39</v>
      </c>
      <c r="B6" s="963">
        <f>+'Resumen EEp (2)'!L31</f>
        <v>526399</v>
      </c>
      <c r="C6" s="960">
        <f t="shared" ref="C6:C13" si="0">+B6/$B$14</f>
        <v>0.31433036279429716</v>
      </c>
      <c r="E6" s="610"/>
      <c r="F6" s="610"/>
      <c r="G6" s="610"/>
      <c r="H6" s="610"/>
      <c r="I6" s="610"/>
      <c r="J6" s="610"/>
      <c r="K6" s="610"/>
      <c r="L6" s="610"/>
      <c r="M6" s="142"/>
      <c r="N6" s="610"/>
      <c r="O6" s="610"/>
      <c r="P6" s="610"/>
      <c r="Q6" s="610"/>
      <c r="R6" s="610"/>
      <c r="S6" s="610"/>
    </row>
    <row r="7" spans="1:19" ht="18.75">
      <c r="A7" s="252" t="s">
        <v>40</v>
      </c>
      <c r="B7" s="963">
        <f>+'Resumen EEp (2)'!L32</f>
        <v>161147</v>
      </c>
      <c r="C7" s="960">
        <f t="shared" si="0"/>
        <v>9.6226237081021432E-2</v>
      </c>
      <c r="E7" s="610"/>
      <c r="F7" s="610"/>
      <c r="G7" s="610"/>
      <c r="H7" s="610"/>
      <c r="I7" s="610"/>
      <c r="J7" s="610"/>
      <c r="K7" s="610"/>
      <c r="L7" s="610"/>
      <c r="M7" s="610"/>
      <c r="N7" s="610"/>
      <c r="O7" s="610"/>
      <c r="P7" s="610"/>
      <c r="Q7" s="610"/>
      <c r="R7" s="610"/>
      <c r="S7" s="610"/>
    </row>
    <row r="8" spans="1:19" ht="18.75">
      <c r="A8" s="252" t="s">
        <v>41</v>
      </c>
      <c r="B8" s="963">
        <f>+'Resumen EEp (2)'!L33</f>
        <v>119248</v>
      </c>
      <c r="C8" s="960">
        <f t="shared" si="0"/>
        <v>7.1206949675995487E-2</v>
      </c>
      <c r="E8" s="610"/>
      <c r="F8" s="610"/>
      <c r="G8" s="610"/>
      <c r="H8" s="610"/>
      <c r="I8" s="610"/>
      <c r="J8" s="610"/>
      <c r="K8" s="610"/>
      <c r="L8" s="610"/>
      <c r="M8" s="610"/>
      <c r="N8" s="610"/>
      <c r="O8" s="610"/>
      <c r="P8" s="610"/>
      <c r="Q8" s="610"/>
      <c r="R8" s="610"/>
      <c r="S8" s="610"/>
    </row>
    <row r="9" spans="1:19" ht="18.75">
      <c r="A9" s="252" t="s">
        <v>42</v>
      </c>
      <c r="B9" s="963">
        <f>+'Resumen EEp (2)'!L34</f>
        <v>91150</v>
      </c>
      <c r="C9" s="960">
        <f t="shared" si="0"/>
        <v>5.442869870326536E-2</v>
      </c>
      <c r="E9" s="610"/>
      <c r="F9" s="610"/>
      <c r="G9" s="610"/>
      <c r="H9" s="610"/>
      <c r="I9" s="610"/>
      <c r="J9" s="610"/>
      <c r="K9" s="610"/>
      <c r="L9" s="610"/>
      <c r="M9" s="610"/>
      <c r="N9" s="610"/>
      <c r="O9" s="610"/>
      <c r="P9" s="610"/>
      <c r="Q9" s="610"/>
      <c r="R9" s="610"/>
      <c r="S9" s="610"/>
    </row>
    <row r="10" spans="1:19" ht="18.75">
      <c r="A10" s="252" t="s">
        <v>43</v>
      </c>
      <c r="B10" s="963">
        <f>+'Resumen EEp (2)'!L35</f>
        <v>24908</v>
      </c>
      <c r="C10" s="960">
        <f t="shared" si="0"/>
        <v>1.4873395801436463E-2</v>
      </c>
      <c r="E10" s="610"/>
      <c r="F10" s="610"/>
      <c r="G10" s="610"/>
      <c r="H10" s="610"/>
      <c r="O10" s="610"/>
      <c r="P10" s="610"/>
      <c r="Q10" s="610"/>
      <c r="R10" s="610"/>
      <c r="S10" s="610"/>
    </row>
    <row r="11" spans="1:19" ht="18.75">
      <c r="A11" s="252" t="s">
        <v>44</v>
      </c>
      <c r="B11" s="963">
        <f>+'Resumen EEp (2)'!L36</f>
        <v>12055</v>
      </c>
      <c r="C11" s="960">
        <f t="shared" si="0"/>
        <v>7.1984417209858906E-3</v>
      </c>
      <c r="E11" s="610"/>
      <c r="F11" s="610"/>
      <c r="G11" s="610"/>
      <c r="H11" s="610"/>
      <c r="I11" s="610"/>
      <c r="J11" s="610"/>
      <c r="K11" s="610"/>
      <c r="L11" s="610"/>
      <c r="M11" s="610"/>
      <c r="N11" s="610"/>
      <c r="O11" s="610"/>
      <c r="P11" s="610"/>
      <c r="Q11" s="610"/>
      <c r="R11" s="610"/>
      <c r="S11" s="610"/>
    </row>
    <row r="12" spans="1:19" ht="18.75">
      <c r="A12" s="252" t="s">
        <v>45</v>
      </c>
      <c r="B12" s="963">
        <f>+'Resumen EEp (2)'!L37</f>
        <v>13393</v>
      </c>
      <c r="C12" s="960">
        <f t="shared" si="0"/>
        <v>7.9974060530206576E-3</v>
      </c>
      <c r="D12" s="610"/>
      <c r="E12" s="610"/>
      <c r="F12" s="610"/>
      <c r="G12" s="610"/>
      <c r="H12" s="610"/>
      <c r="I12" s="610"/>
      <c r="J12" s="610"/>
      <c r="K12" s="610"/>
      <c r="L12" s="610"/>
      <c r="M12" s="610"/>
      <c r="N12" s="610"/>
      <c r="O12" s="610"/>
      <c r="P12" s="610"/>
      <c r="Q12" s="610"/>
      <c r="R12" s="610"/>
      <c r="S12" s="610"/>
    </row>
    <row r="13" spans="1:19" ht="18.75">
      <c r="A13" s="252" t="s">
        <v>46</v>
      </c>
      <c r="B13" s="963">
        <f>+'Resumen EEp (2)'!L38</f>
        <v>9517</v>
      </c>
      <c r="C13" s="960">
        <f t="shared" si="0"/>
        <v>5.6829174499064888E-3</v>
      </c>
      <c r="D13" s="610"/>
      <c r="E13" s="610"/>
      <c r="F13" s="610"/>
      <c r="G13" s="610"/>
      <c r="H13" s="610"/>
      <c r="I13" s="610"/>
      <c r="J13" s="610"/>
      <c r="K13" s="610"/>
      <c r="L13" s="610"/>
      <c r="M13" s="610"/>
      <c r="N13" s="610"/>
      <c r="O13" s="610"/>
      <c r="P13" s="610"/>
      <c r="Q13" s="610"/>
      <c r="R13" s="610"/>
      <c r="S13" s="610"/>
    </row>
    <row r="14" spans="1:19" ht="18" customHeight="1">
      <c r="A14" s="250" t="s">
        <v>2</v>
      </c>
      <c r="B14" s="961">
        <f>SUM(B5:B13)</f>
        <v>1674668</v>
      </c>
      <c r="C14" s="962">
        <f>SUM(C5:C13)</f>
        <v>1</v>
      </c>
      <c r="E14" s="610"/>
      <c r="F14" s="610"/>
      <c r="G14" s="610"/>
      <c r="H14" s="610"/>
      <c r="I14" s="610"/>
      <c r="J14" s="610"/>
      <c r="K14" s="610"/>
      <c r="L14" s="610"/>
      <c r="M14" s="610"/>
      <c r="N14" s="610"/>
      <c r="O14" s="610"/>
      <c r="P14" s="610"/>
      <c r="Q14" s="610"/>
      <c r="R14" s="610"/>
      <c r="S14" s="610"/>
    </row>
    <row r="15" spans="1:19" ht="23.25" customHeight="1">
      <c r="C15" s="79"/>
      <c r="D15" s="79"/>
      <c r="F15" s="64"/>
      <c r="G15" s="82"/>
      <c r="H15" s="82"/>
      <c r="I15" s="82"/>
      <c r="J15" s="82"/>
      <c r="K15" s="82"/>
      <c r="L15" s="82"/>
      <c r="M15" s="82"/>
      <c r="N15" s="82"/>
      <c r="O15" s="82"/>
      <c r="P15" s="82"/>
      <c r="Q15" s="82"/>
      <c r="R15" s="82"/>
      <c r="S15" s="82"/>
    </row>
    <row r="16" spans="1:19" ht="23.25" customHeight="1">
      <c r="B16" s="82"/>
      <c r="C16" s="82"/>
      <c r="D16" s="82"/>
      <c r="E16" s="82"/>
      <c r="F16" s="82"/>
      <c r="G16" s="82"/>
      <c r="H16" s="82"/>
      <c r="I16" s="82"/>
      <c r="J16" s="82"/>
      <c r="K16" s="82"/>
      <c r="L16" s="82"/>
      <c r="M16" s="82"/>
      <c r="N16" s="82"/>
      <c r="O16" s="82"/>
      <c r="P16" s="82"/>
      <c r="Q16" s="82"/>
      <c r="R16" s="82"/>
      <c r="S16" s="82"/>
    </row>
    <row r="17" spans="1:19" ht="23.25" customHeight="1">
      <c r="B17" s="82"/>
      <c r="C17" s="82"/>
      <c r="D17" s="82"/>
      <c r="E17" s="82"/>
      <c r="F17" s="82"/>
      <c r="G17" s="82"/>
      <c r="H17" s="82"/>
      <c r="I17" s="82"/>
      <c r="J17" s="82"/>
      <c r="K17" s="82"/>
      <c r="L17" s="82"/>
      <c r="M17" s="82"/>
      <c r="N17" s="82"/>
      <c r="O17" s="82"/>
      <c r="P17" s="82"/>
      <c r="Q17" s="82"/>
      <c r="R17" s="82"/>
      <c r="S17" s="82"/>
    </row>
    <row r="18" spans="1:19" ht="23.25" customHeight="1">
      <c r="B18" s="82"/>
      <c r="C18" s="82"/>
      <c r="D18" s="82"/>
      <c r="E18" s="82"/>
      <c r="F18" s="82"/>
      <c r="G18" s="82"/>
      <c r="H18" s="82"/>
      <c r="I18" s="82"/>
      <c r="J18" s="82"/>
      <c r="K18" s="82"/>
      <c r="L18" s="82"/>
      <c r="M18" s="82"/>
      <c r="N18" s="82"/>
      <c r="O18" s="82"/>
      <c r="P18" s="82"/>
      <c r="Q18" s="82"/>
      <c r="R18" s="82"/>
      <c r="S18" s="82"/>
    </row>
    <row r="19" spans="1:19" ht="23.25" customHeight="1">
      <c r="B19" s="82"/>
      <c r="C19" s="82"/>
      <c r="D19" s="82"/>
      <c r="E19" s="82"/>
      <c r="F19" s="82"/>
      <c r="G19" s="82"/>
      <c r="H19" s="82"/>
      <c r="I19" s="82"/>
      <c r="J19" s="82"/>
      <c r="K19" s="82"/>
      <c r="L19" s="82"/>
      <c r="M19" s="82"/>
      <c r="N19" s="82"/>
      <c r="O19" s="82"/>
      <c r="P19" s="82"/>
      <c r="Q19" s="82"/>
      <c r="R19" s="82"/>
      <c r="S19" s="82"/>
    </row>
    <row r="20" spans="1:19" ht="23.25" customHeight="1">
      <c r="B20" s="82"/>
      <c r="C20" s="82"/>
      <c r="D20" s="82"/>
      <c r="E20" s="82"/>
      <c r="F20" s="82"/>
      <c r="G20" s="82"/>
      <c r="H20" s="82"/>
      <c r="I20" s="82"/>
      <c r="J20" s="82"/>
      <c r="K20" s="82"/>
      <c r="L20" s="82"/>
      <c r="M20" s="82"/>
      <c r="N20" s="82"/>
      <c r="O20" s="82"/>
      <c r="P20" s="82"/>
      <c r="Q20" s="82"/>
      <c r="R20" s="82"/>
      <c r="S20" s="82"/>
    </row>
    <row r="21" spans="1:19" ht="23.25" customHeight="1">
      <c r="B21" s="82"/>
      <c r="C21" s="82"/>
      <c r="D21" s="82"/>
      <c r="E21" s="84"/>
      <c r="F21" s="84"/>
      <c r="G21" s="84"/>
      <c r="H21" s="84"/>
      <c r="I21" s="84"/>
      <c r="J21" s="84"/>
      <c r="K21" s="84"/>
      <c r="L21" s="84"/>
      <c r="M21" s="84"/>
      <c r="N21" s="84"/>
      <c r="O21" s="84"/>
      <c r="P21" s="84"/>
      <c r="Q21" s="84"/>
      <c r="R21" s="84"/>
      <c r="S21" s="84"/>
    </row>
    <row r="22" spans="1:19" ht="23.25" customHeight="1">
      <c r="B22" s="82"/>
      <c r="C22" s="82"/>
      <c r="D22" s="82"/>
      <c r="E22" s="84"/>
      <c r="F22" s="84"/>
      <c r="G22" s="84"/>
      <c r="H22" s="84"/>
      <c r="I22" s="84"/>
      <c r="J22" s="84"/>
      <c r="K22" s="84"/>
      <c r="L22" s="84"/>
      <c r="M22" s="84"/>
      <c r="N22" s="84"/>
      <c r="O22" s="84"/>
      <c r="P22" s="84"/>
      <c r="Q22" s="84"/>
      <c r="R22" s="84"/>
      <c r="S22" s="84"/>
    </row>
    <row r="23" spans="1:19" ht="23.25" customHeight="1">
      <c r="B23" s="82"/>
      <c r="C23" s="82"/>
      <c r="D23" s="82"/>
      <c r="E23" s="84"/>
      <c r="F23" s="84"/>
      <c r="G23" s="84"/>
      <c r="H23" s="84"/>
      <c r="I23" s="84"/>
      <c r="J23" s="84"/>
      <c r="K23" s="84"/>
      <c r="L23" s="84"/>
      <c r="M23" s="84"/>
      <c r="N23" s="84"/>
      <c r="O23" s="84"/>
      <c r="P23" s="84"/>
      <c r="Q23" s="84"/>
      <c r="R23" s="84"/>
      <c r="S23" s="84"/>
    </row>
    <row r="24" spans="1:19" ht="23.25" customHeight="1">
      <c r="B24" s="82"/>
      <c r="C24" s="82"/>
      <c r="D24" s="82"/>
      <c r="E24" s="84"/>
      <c r="F24" s="84"/>
      <c r="G24" s="84"/>
      <c r="H24" s="84"/>
      <c r="I24" s="84"/>
      <c r="J24" s="84"/>
      <c r="K24" s="84"/>
      <c r="L24" s="84"/>
      <c r="M24" s="84"/>
      <c r="N24" s="84"/>
      <c r="O24" s="84"/>
      <c r="P24" s="84"/>
      <c r="Q24" s="84"/>
      <c r="R24" s="84"/>
      <c r="S24" s="84"/>
    </row>
    <row r="25" spans="1:19" ht="23.25" customHeight="1">
      <c r="A25" s="61"/>
      <c r="B25" s="84"/>
      <c r="C25" s="84"/>
      <c r="D25" s="84"/>
      <c r="E25" s="84"/>
      <c r="F25" s="84"/>
      <c r="G25" s="84"/>
      <c r="H25" s="84"/>
      <c r="I25" s="84"/>
      <c r="J25" s="84"/>
      <c r="K25" s="84"/>
      <c r="L25" s="84"/>
      <c r="M25" s="84"/>
      <c r="N25" s="84"/>
      <c r="O25" s="84"/>
      <c r="P25" s="84"/>
      <c r="Q25" s="84"/>
      <c r="R25" s="84"/>
      <c r="S25" s="84"/>
    </row>
    <row r="26" spans="1:19" ht="23.25" customHeight="1">
      <c r="A26" s="61"/>
      <c r="B26" s="84"/>
      <c r="C26" s="84"/>
      <c r="D26" s="84"/>
      <c r="E26" s="84"/>
      <c r="F26" s="84"/>
      <c r="G26" s="84"/>
      <c r="H26" s="84"/>
      <c r="I26" s="84"/>
      <c r="J26" s="84"/>
      <c r="K26" s="84"/>
      <c r="L26" s="84"/>
      <c r="M26" s="84"/>
      <c r="N26" s="84"/>
      <c r="O26" s="84"/>
      <c r="P26" s="84"/>
      <c r="Q26" s="84"/>
      <c r="R26" s="84"/>
      <c r="S26" s="84"/>
    </row>
    <row r="27" spans="1:19" ht="23.25" customHeight="1">
      <c r="A27" s="61"/>
      <c r="B27" s="84"/>
      <c r="C27" s="84"/>
      <c r="D27" s="84"/>
      <c r="E27" s="84"/>
      <c r="F27" s="84"/>
      <c r="G27" s="84"/>
      <c r="H27" s="84"/>
      <c r="I27" s="84"/>
      <c r="J27" s="84"/>
      <c r="K27" s="84"/>
      <c r="L27" s="84"/>
      <c r="M27" s="84"/>
      <c r="N27" s="84"/>
      <c r="O27" s="84"/>
      <c r="P27" s="84"/>
      <c r="Q27" s="84"/>
      <c r="R27" s="84"/>
      <c r="S27" s="84"/>
    </row>
    <row r="28" spans="1:19" ht="23.25" customHeight="1">
      <c r="A28" s="61"/>
      <c r="B28" s="84"/>
      <c r="C28" s="84"/>
      <c r="D28" s="84"/>
      <c r="E28" s="84"/>
      <c r="F28" s="84"/>
      <c r="G28" s="84"/>
      <c r="H28" s="84"/>
      <c r="I28" s="84"/>
      <c r="J28" s="84"/>
      <c r="K28" s="84"/>
      <c r="L28" s="84"/>
      <c r="M28" s="84"/>
      <c r="N28" s="84"/>
      <c r="O28" s="84"/>
      <c r="P28" s="84"/>
      <c r="Q28" s="84"/>
      <c r="R28" s="84"/>
      <c r="S28" s="84"/>
    </row>
    <row r="29" spans="1:19" ht="23.25" customHeight="1">
      <c r="A29" s="61"/>
      <c r="B29" s="84"/>
      <c r="C29" s="84"/>
      <c r="D29" s="84"/>
      <c r="E29" s="84"/>
      <c r="F29" s="84"/>
      <c r="G29" s="84"/>
      <c r="H29" s="84"/>
      <c r="I29" s="84"/>
      <c r="J29" s="84"/>
      <c r="K29" s="84"/>
      <c r="L29" s="84"/>
      <c r="M29" s="84"/>
      <c r="N29" s="84"/>
      <c r="O29" s="84"/>
      <c r="P29" s="84"/>
      <c r="Q29" s="84"/>
      <c r="R29" s="84"/>
      <c r="S29" s="84"/>
    </row>
    <row r="30" spans="1:19" ht="23.25" customHeight="1">
      <c r="A30" s="61"/>
      <c r="B30" s="84"/>
      <c r="C30" s="84"/>
      <c r="D30" s="84"/>
      <c r="E30" s="84"/>
      <c r="F30" s="84"/>
      <c r="G30" s="84"/>
      <c r="H30" s="84"/>
      <c r="I30" s="84"/>
      <c r="J30" s="84"/>
      <c r="K30" s="84"/>
      <c r="L30" s="84"/>
      <c r="M30" s="84"/>
      <c r="N30" s="84"/>
      <c r="O30" s="84"/>
      <c r="P30" s="84"/>
      <c r="Q30" s="84"/>
      <c r="R30" s="84"/>
      <c r="S30" s="84"/>
    </row>
    <row r="31" spans="1:19" ht="23.25" customHeight="1">
      <c r="A31" s="61"/>
      <c r="B31" s="84"/>
      <c r="C31" s="84"/>
      <c r="D31" s="84"/>
      <c r="E31" s="84"/>
      <c r="F31" s="84"/>
      <c r="G31" s="84"/>
      <c r="H31" s="84"/>
      <c r="I31" s="84"/>
      <c r="J31" s="84"/>
      <c r="K31" s="84"/>
      <c r="L31" s="84"/>
      <c r="M31" s="84"/>
      <c r="N31" s="84"/>
      <c r="O31" s="84"/>
      <c r="P31" s="84"/>
      <c r="Q31" s="84"/>
      <c r="R31" s="84"/>
      <c r="S31" s="84"/>
    </row>
    <row r="32" spans="1:19" ht="23.25" customHeight="1">
      <c r="A32" s="61"/>
      <c r="B32" s="84"/>
      <c r="C32" s="84"/>
      <c r="D32" s="84"/>
      <c r="E32" s="84"/>
      <c r="F32" s="84"/>
      <c r="G32" s="84"/>
      <c r="H32" s="84"/>
      <c r="I32" s="84"/>
      <c r="J32" s="84"/>
      <c r="K32" s="84"/>
      <c r="L32" s="84"/>
      <c r="M32" s="84"/>
      <c r="N32" s="84"/>
      <c r="O32" s="84"/>
      <c r="P32" s="84"/>
      <c r="Q32" s="84"/>
      <c r="R32" s="84"/>
      <c r="S32" s="84"/>
    </row>
    <row r="33" spans="1:19" ht="23.25" customHeight="1">
      <c r="A33" s="61"/>
      <c r="B33" s="84"/>
      <c r="C33" s="84"/>
      <c r="D33" s="84"/>
      <c r="E33" s="84"/>
      <c r="F33" s="84"/>
      <c r="G33" s="84"/>
      <c r="H33" s="84"/>
      <c r="I33" s="84"/>
      <c r="J33" s="84"/>
      <c r="K33" s="84"/>
      <c r="L33" s="84"/>
      <c r="M33" s="84"/>
      <c r="N33" s="84"/>
      <c r="O33" s="84"/>
      <c r="P33" s="84"/>
      <c r="Q33" s="84"/>
      <c r="R33" s="84"/>
      <c r="S33" s="84"/>
    </row>
    <row r="34" spans="1:19" ht="23.25" customHeight="1">
      <c r="A34" s="61"/>
      <c r="B34" s="84"/>
      <c r="C34" s="84"/>
      <c r="D34" s="84"/>
      <c r="E34" s="84"/>
      <c r="F34" s="84"/>
      <c r="G34" s="84"/>
      <c r="H34" s="84"/>
      <c r="I34" s="84"/>
      <c r="J34" s="84"/>
      <c r="K34" s="84"/>
      <c r="L34" s="84"/>
      <c r="M34" s="84"/>
      <c r="N34" s="84"/>
      <c r="O34" s="84"/>
      <c r="P34" s="84"/>
      <c r="Q34" s="84"/>
      <c r="R34" s="84"/>
      <c r="S34" s="84"/>
    </row>
    <row r="35" spans="1:19" ht="23.25" customHeight="1">
      <c r="A35" s="61"/>
      <c r="B35" s="84"/>
      <c r="C35" s="84"/>
      <c r="D35" s="84"/>
      <c r="E35" s="84"/>
      <c r="F35" s="84"/>
      <c r="G35" s="84"/>
      <c r="H35" s="84"/>
      <c r="I35" s="84"/>
      <c r="J35" s="84"/>
      <c r="K35" s="84"/>
      <c r="L35" s="84"/>
      <c r="M35" s="84"/>
      <c r="N35" s="84"/>
      <c r="O35" s="84"/>
      <c r="P35" s="84"/>
      <c r="Q35" s="84"/>
      <c r="R35" s="84"/>
      <c r="S35" s="84"/>
    </row>
    <row r="36" spans="1:19" ht="23.25" customHeight="1">
      <c r="A36" s="61"/>
      <c r="B36" s="84"/>
      <c r="C36" s="84"/>
      <c r="D36" s="84"/>
      <c r="E36" s="84"/>
      <c r="F36" s="84"/>
      <c r="G36" s="84"/>
      <c r="H36" s="84"/>
      <c r="I36" s="84"/>
      <c r="J36" s="84"/>
      <c r="K36" s="84"/>
      <c r="L36" s="84"/>
      <c r="M36" s="84"/>
      <c r="N36" s="84"/>
      <c r="O36" s="84"/>
      <c r="P36" s="84"/>
      <c r="Q36" s="84"/>
      <c r="R36" s="84"/>
      <c r="S36" s="84"/>
    </row>
    <row r="37" spans="1:19" ht="23.25" customHeight="1">
      <c r="A37" s="61"/>
      <c r="B37" s="84"/>
      <c r="C37" s="84"/>
      <c r="D37" s="84"/>
      <c r="E37" s="84"/>
      <c r="F37" s="84"/>
      <c r="G37" s="84"/>
      <c r="H37" s="84"/>
      <c r="I37" s="84"/>
      <c r="J37" s="84"/>
      <c r="K37" s="84"/>
      <c r="L37" s="84"/>
      <c r="M37" s="84"/>
      <c r="N37" s="84"/>
      <c r="O37" s="84"/>
      <c r="P37" s="84"/>
      <c r="Q37" s="84"/>
      <c r="R37" s="84"/>
      <c r="S37" s="84"/>
    </row>
    <row r="38" spans="1:19" ht="23.25" customHeight="1">
      <c r="A38" s="61"/>
      <c r="B38" s="84"/>
      <c r="C38" s="84"/>
      <c r="D38" s="84"/>
      <c r="E38" s="84"/>
      <c r="F38" s="84"/>
      <c r="G38" s="84"/>
      <c r="H38" s="84"/>
      <c r="I38" s="84"/>
      <c r="J38" s="84"/>
      <c r="K38" s="84"/>
      <c r="L38" s="84"/>
      <c r="M38" s="84"/>
      <c r="N38" s="84"/>
      <c r="O38" s="84"/>
      <c r="P38" s="84"/>
      <c r="Q38" s="84"/>
      <c r="R38" s="84"/>
      <c r="S38" s="84"/>
    </row>
    <row r="39" spans="1:19" ht="23.25" customHeight="1">
      <c r="A39" s="61"/>
      <c r="B39" s="84"/>
      <c r="C39" s="84"/>
      <c r="D39" s="84"/>
      <c r="E39" s="84"/>
      <c r="F39" s="84"/>
      <c r="G39" s="84"/>
      <c r="H39" s="84"/>
      <c r="I39" s="84"/>
      <c r="J39" s="84"/>
      <c r="K39" s="84"/>
      <c r="L39" s="84"/>
      <c r="M39" s="84"/>
      <c r="N39" s="84"/>
      <c r="O39" s="84"/>
      <c r="P39" s="84"/>
      <c r="Q39" s="84"/>
      <c r="R39" s="84"/>
      <c r="S39" s="84"/>
    </row>
    <row r="40" spans="1:19" ht="23.25" customHeight="1">
      <c r="A40" s="61"/>
      <c r="B40" s="84"/>
      <c r="C40" s="84"/>
      <c r="D40" s="84"/>
      <c r="E40" s="84"/>
      <c r="F40" s="84"/>
      <c r="G40" s="84"/>
      <c r="H40" s="84"/>
      <c r="I40" s="84"/>
      <c r="J40" s="84"/>
      <c r="K40" s="84"/>
      <c r="L40" s="84"/>
      <c r="M40" s="84"/>
      <c r="N40" s="84"/>
      <c r="O40" s="84"/>
      <c r="P40" s="84"/>
      <c r="Q40" s="84"/>
      <c r="R40" s="84"/>
      <c r="S40" s="84"/>
    </row>
    <row r="41" spans="1:19" ht="23.25" customHeight="1">
      <c r="A41" s="61"/>
      <c r="B41" s="84"/>
      <c r="C41" s="84"/>
      <c r="D41" s="84"/>
      <c r="E41" s="84"/>
      <c r="F41" s="84"/>
      <c r="G41" s="84"/>
      <c r="H41" s="84"/>
      <c r="I41" s="84"/>
      <c r="J41" s="84"/>
      <c r="K41" s="84"/>
      <c r="L41" s="84"/>
      <c r="M41" s="84"/>
      <c r="N41" s="84"/>
      <c r="O41" s="84"/>
      <c r="P41" s="84"/>
      <c r="Q41" s="84"/>
      <c r="R41" s="84"/>
      <c r="S41" s="84"/>
    </row>
    <row r="42" spans="1:19" ht="23.25" customHeight="1">
      <c r="A42" s="61"/>
      <c r="B42" s="84"/>
      <c r="C42" s="84"/>
      <c r="D42" s="84"/>
    </row>
    <row r="43" spans="1:19" ht="23.25" customHeight="1">
      <c r="A43" s="61"/>
      <c r="B43" s="84"/>
      <c r="C43" s="84"/>
      <c r="D43" s="84"/>
    </row>
    <row r="44" spans="1:19" ht="23.25" customHeight="1">
      <c r="A44" s="63"/>
      <c r="B44" s="84"/>
      <c r="C44" s="84"/>
      <c r="D44" s="84"/>
    </row>
    <row r="45" spans="1:19" ht="23.25" customHeight="1">
      <c r="A45" s="61"/>
      <c r="B45" s="84"/>
      <c r="C45" s="84"/>
      <c r="D45" s="84"/>
    </row>
  </sheetData>
  <mergeCells count="2">
    <mergeCell ref="A1:L1"/>
    <mergeCell ref="A3:C3"/>
  </mergeCells>
  <conditionalFormatting sqref="B5:B13">
    <cfRule type="cellIs" dxfId="34"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4.5703125" style="67" customWidth="1"/>
    <col min="2" max="2" width="14.5703125" style="610" customWidth="1"/>
    <col min="3" max="3" width="12.7109375" style="610"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9.5703125" style="36" customWidth="1"/>
    <col min="16" max="16" width="29.5703125" style="67" customWidth="1"/>
    <col min="17" max="19" width="11.42578125" style="67"/>
    <col min="20" max="20" width="17" style="67" customWidth="1"/>
    <col min="21" max="16384" width="11.42578125" style="67"/>
  </cols>
  <sheetData>
    <row r="1" spans="1:16" ht="82.5" customHeight="1">
      <c r="A1" s="2378"/>
      <c r="B1" s="2378"/>
      <c r="C1" s="2378"/>
      <c r="D1" s="2378"/>
      <c r="E1" s="2378"/>
      <c r="F1" s="2378"/>
      <c r="G1" s="2378"/>
      <c r="H1" s="2378"/>
      <c r="I1" s="2378"/>
      <c r="J1" s="2378"/>
      <c r="K1" s="2378"/>
      <c r="L1" s="2378"/>
      <c r="M1" s="2378"/>
      <c r="N1" s="2378"/>
      <c r="O1" s="2090"/>
      <c r="P1" s="104"/>
    </row>
    <row r="2" spans="1:16" ht="15" customHeight="1">
      <c r="A2" s="2414"/>
      <c r="B2" s="2414"/>
      <c r="C2" s="2414"/>
      <c r="D2" s="2415"/>
      <c r="E2" s="2415"/>
      <c r="F2" s="2415"/>
      <c r="G2" s="2415"/>
      <c r="H2" s="2415"/>
      <c r="I2" s="2415"/>
      <c r="J2" s="2415"/>
      <c r="K2" s="2415"/>
      <c r="L2" s="2415"/>
      <c r="M2" s="2415"/>
      <c r="N2" s="2415"/>
      <c r="O2" s="2091"/>
      <c r="P2" s="137"/>
    </row>
    <row r="3" spans="1:16" s="110" customFormat="1" ht="37.5" customHeight="1">
      <c r="A3" s="257" t="s">
        <v>110</v>
      </c>
      <c r="B3" s="253" t="s">
        <v>790</v>
      </c>
      <c r="C3" s="253" t="s">
        <v>737</v>
      </c>
      <c r="D3" s="253" t="s">
        <v>64</v>
      </c>
      <c r="E3" s="254" t="s">
        <v>65</v>
      </c>
      <c r="F3" s="254" t="s">
        <v>57</v>
      </c>
      <c r="G3" s="254" t="s">
        <v>973</v>
      </c>
      <c r="H3" s="254" t="s">
        <v>58</v>
      </c>
      <c r="I3" s="875" t="s">
        <v>137</v>
      </c>
      <c r="J3" s="255" t="s">
        <v>111</v>
      </c>
      <c r="K3" s="876" t="s">
        <v>367</v>
      </c>
      <c r="L3" s="915" t="s">
        <v>2</v>
      </c>
      <c r="M3" s="135"/>
      <c r="N3" s="164"/>
      <c r="O3" s="2092"/>
      <c r="P3" s="165"/>
    </row>
    <row r="4" spans="1:16" s="439" customFormat="1" ht="20.25" customHeight="1">
      <c r="A4" s="1186" t="s">
        <v>1078</v>
      </c>
      <c r="B4" s="900">
        <f>+'Resumen EEp (2)'!D80</f>
        <v>5632</v>
      </c>
      <c r="C4" s="900">
        <f>+'Resumen EEp (2)'!B80</f>
        <v>22541</v>
      </c>
      <c r="D4" s="900">
        <f>+'Resumen EEp (2)'!E80</f>
        <v>492817</v>
      </c>
      <c r="E4" s="900">
        <f>+'Resumen EEp (2)'!F80</f>
        <v>264249</v>
      </c>
      <c r="F4" s="900">
        <f>+'Resumen EEp (2)'!G80</f>
        <v>14107</v>
      </c>
      <c r="G4" s="900">
        <f>+'Resumen EEp (2)'!C80</f>
        <v>414931</v>
      </c>
      <c r="H4" s="900">
        <f>+'Resumen EEp (2)'!H80</f>
        <v>316923</v>
      </c>
      <c r="I4" s="1082">
        <f>+'Resumen EEp (2)'!M80</f>
        <v>99133</v>
      </c>
      <c r="J4" s="1083">
        <f>+'Resumen EEp (2)'!N80</f>
        <v>30124</v>
      </c>
      <c r="K4" s="1084">
        <f>+'Resumen EEp (2)'!O80</f>
        <v>14211</v>
      </c>
      <c r="L4" s="943">
        <f>SUM(B4:K4)</f>
        <v>1674668</v>
      </c>
      <c r="N4" s="135"/>
      <c r="O4" s="2093"/>
      <c r="P4" s="165"/>
    </row>
    <row r="5" spans="1:16" ht="20.25" customHeight="1">
      <c r="A5" s="256" t="s">
        <v>14</v>
      </c>
      <c r="B5" s="944">
        <f>B4/$L$4</f>
        <v>3.3630546472494848E-3</v>
      </c>
      <c r="C5" s="944">
        <f>C4/$L$4</f>
        <v>1.3459981321670922E-2</v>
      </c>
      <c r="D5" s="945">
        <f>D4/$L$4</f>
        <v>0.29427743290013303</v>
      </c>
      <c r="E5" s="945">
        <f t="shared" ref="E5:J5" si="0">E4/$L$4</f>
        <v>0.15779187277717135</v>
      </c>
      <c r="F5" s="945">
        <f t="shared" si="0"/>
        <v>8.4237592167522163E-3</v>
      </c>
      <c r="G5" s="945">
        <f t="shared" si="0"/>
        <v>0.24776911005644103</v>
      </c>
      <c r="H5" s="945">
        <f t="shared" si="0"/>
        <v>0.18924527130153559</v>
      </c>
      <c r="I5" s="877">
        <f t="shared" si="0"/>
        <v>5.9195613697759795E-2</v>
      </c>
      <c r="J5" s="652">
        <f t="shared" si="0"/>
        <v>1.7988043003150475E-2</v>
      </c>
      <c r="K5" s="878">
        <f>K4/$L$4</f>
        <v>8.4858610781360835E-3</v>
      </c>
      <c r="L5" s="753">
        <f>SUM(C5:K5)</f>
        <v>0.99663694535275049</v>
      </c>
      <c r="M5" s="135"/>
      <c r="N5" s="14"/>
      <c r="O5" s="2094"/>
      <c r="P5" s="134"/>
    </row>
    <row r="6" spans="1:16">
      <c r="A6" s="83"/>
      <c r="B6" s="83"/>
      <c r="C6" s="83"/>
      <c r="D6" s="205"/>
      <c r="E6" s="205"/>
      <c r="F6" s="205"/>
      <c r="G6" s="204"/>
      <c r="H6" s="204"/>
      <c r="I6" s="205"/>
      <c r="J6" s="205"/>
      <c r="K6" s="83"/>
      <c r="L6" s="83"/>
      <c r="M6" s="80"/>
      <c r="N6" s="80"/>
      <c r="O6" s="925"/>
      <c r="P6" s="2092"/>
    </row>
    <row r="7" spans="1:16">
      <c r="C7" s="61"/>
      <c r="D7" s="61"/>
      <c r="E7" s="61"/>
      <c r="F7" s="61"/>
      <c r="G7" s="1085"/>
      <c r="H7" s="1085"/>
      <c r="I7" s="64"/>
      <c r="J7" s="64"/>
      <c r="K7" s="64"/>
      <c r="L7" s="80"/>
      <c r="M7" s="80"/>
      <c r="N7" s="80"/>
      <c r="O7" s="2092"/>
      <c r="P7" s="142"/>
    </row>
    <row r="8" spans="1:16">
      <c r="D8" s="1"/>
      <c r="E8" s="1"/>
      <c r="F8" s="1"/>
      <c r="G8" s="1"/>
      <c r="H8" s="1"/>
      <c r="I8" s="1"/>
      <c r="J8" s="1"/>
      <c r="K8" s="1"/>
      <c r="L8" s="1"/>
      <c r="M8" s="1"/>
      <c r="N8" s="1"/>
      <c r="O8" s="2095"/>
      <c r="P8" s="1"/>
    </row>
    <row r="9" spans="1:16">
      <c r="D9" s="1"/>
      <c r="E9" s="1"/>
      <c r="F9" s="1"/>
      <c r="G9" s="1"/>
      <c r="H9" s="1"/>
      <c r="I9" s="1"/>
      <c r="J9" s="1"/>
      <c r="K9" s="1"/>
      <c r="L9" s="1"/>
      <c r="M9" s="1"/>
      <c r="N9" s="1"/>
      <c r="O9" s="2095"/>
      <c r="P9" s="1"/>
    </row>
    <row r="10" spans="1:16">
      <c r="D10" s="1"/>
      <c r="E10" s="1"/>
      <c r="F10" s="1"/>
      <c r="G10" s="1"/>
      <c r="H10" s="1"/>
      <c r="I10" s="1"/>
      <c r="J10" s="1"/>
      <c r="K10" s="1"/>
      <c r="L10" s="1"/>
      <c r="M10" s="1"/>
      <c r="N10" s="1"/>
      <c r="O10" s="2095"/>
      <c r="P10" s="1"/>
    </row>
    <row r="11" spans="1:16">
      <c r="D11" s="1"/>
      <c r="E11" s="1"/>
      <c r="F11" s="1"/>
      <c r="G11" s="1"/>
      <c r="H11" s="1"/>
      <c r="I11" s="1"/>
      <c r="J11" s="1"/>
      <c r="K11" s="1"/>
      <c r="L11" s="1"/>
      <c r="M11" s="1"/>
      <c r="N11" s="1"/>
      <c r="O11" s="2095"/>
      <c r="P11" s="1"/>
    </row>
    <row r="12" spans="1:16">
      <c r="D12" s="1"/>
      <c r="E12" s="1"/>
      <c r="F12" s="1"/>
      <c r="G12" s="1"/>
      <c r="H12" s="1"/>
      <c r="I12" s="1"/>
      <c r="J12" s="1"/>
      <c r="K12" s="1"/>
      <c r="L12" s="1"/>
      <c r="M12" s="1"/>
      <c r="N12" s="1"/>
      <c r="O12" s="2095"/>
      <c r="P12" s="1"/>
    </row>
    <row r="13" spans="1:16">
      <c r="D13" s="1"/>
      <c r="E13" s="1"/>
      <c r="F13" s="1"/>
      <c r="G13" s="1"/>
      <c r="H13" s="1"/>
      <c r="I13" s="1"/>
      <c r="J13" s="1"/>
      <c r="K13" s="1"/>
      <c r="L13" s="1"/>
      <c r="M13" s="1"/>
      <c r="N13" s="1"/>
      <c r="O13" s="2095"/>
      <c r="P13" s="1"/>
    </row>
    <row r="14" spans="1:16">
      <c r="D14" s="1"/>
      <c r="E14" s="1"/>
      <c r="F14" s="1"/>
      <c r="G14" s="1"/>
      <c r="H14" s="1"/>
      <c r="I14" s="1"/>
      <c r="J14" s="1"/>
      <c r="K14" s="1"/>
      <c r="L14" s="1"/>
      <c r="M14" s="1"/>
      <c r="N14" s="1"/>
      <c r="O14" s="2095"/>
      <c r="P14" s="1"/>
    </row>
    <row r="15" spans="1:16">
      <c r="D15" s="1"/>
      <c r="E15" s="1"/>
      <c r="F15" s="1"/>
      <c r="G15" s="1"/>
      <c r="H15" s="1"/>
      <c r="I15" s="1"/>
      <c r="J15" s="1"/>
      <c r="K15" s="1"/>
      <c r="L15" s="1"/>
      <c r="M15" s="1"/>
      <c r="N15" s="1"/>
      <c r="O15" s="2095"/>
      <c r="P15" s="1"/>
    </row>
    <row r="16" spans="1:16">
      <c r="D16" s="1"/>
      <c r="E16" s="1"/>
      <c r="F16" s="1"/>
      <c r="G16" s="1"/>
      <c r="H16" s="1"/>
      <c r="I16" s="1"/>
      <c r="J16" s="1"/>
      <c r="K16" s="1"/>
      <c r="L16" s="1"/>
      <c r="M16" s="1"/>
      <c r="N16" s="1"/>
      <c r="O16" s="2095"/>
      <c r="P16" s="1"/>
    </row>
    <row r="17" spans="4:16" ht="18.75">
      <c r="D17" s="1"/>
      <c r="E17" s="1"/>
      <c r="F17" s="1"/>
      <c r="G17" s="1"/>
      <c r="H17" s="1"/>
      <c r="I17" s="1"/>
      <c r="J17" s="1"/>
      <c r="K17" s="1"/>
      <c r="L17" s="1"/>
      <c r="M17" s="1"/>
      <c r="N17" s="1"/>
      <c r="O17" s="2096"/>
      <c r="P17" s="1"/>
    </row>
    <row r="18" spans="4:16">
      <c r="D18" s="1"/>
      <c r="E18" s="1"/>
      <c r="F18" s="1"/>
      <c r="G18" s="1"/>
      <c r="H18" s="1"/>
      <c r="I18" s="1"/>
      <c r="J18" s="1"/>
      <c r="K18" s="1"/>
      <c r="L18" s="1"/>
      <c r="M18" s="1"/>
      <c r="N18" s="1"/>
      <c r="O18" s="2095"/>
      <c r="P18" s="1"/>
    </row>
    <row r="19" spans="4:16">
      <c r="D19" s="1"/>
      <c r="E19" s="1"/>
      <c r="F19" s="1"/>
      <c r="G19" s="1"/>
      <c r="H19" s="1"/>
      <c r="I19" s="1"/>
      <c r="J19" s="1"/>
      <c r="K19" s="1"/>
      <c r="L19" s="1"/>
      <c r="M19" s="1"/>
      <c r="N19" s="1"/>
      <c r="O19" s="2095"/>
      <c r="P19" s="1"/>
    </row>
    <row r="20" spans="4:16">
      <c r="D20" s="1"/>
      <c r="E20" s="1"/>
      <c r="F20" s="1"/>
      <c r="G20" s="1"/>
      <c r="H20" s="1"/>
      <c r="I20" s="1"/>
      <c r="J20" s="1"/>
      <c r="K20" s="1"/>
      <c r="L20" s="1"/>
      <c r="M20" s="1"/>
      <c r="N20" s="1"/>
      <c r="O20" s="2095"/>
      <c r="P20" s="1"/>
    </row>
    <row r="21" spans="4:16">
      <c r="D21" s="1"/>
      <c r="E21" s="1"/>
      <c r="F21" s="1"/>
      <c r="G21" s="1"/>
      <c r="H21" s="1"/>
      <c r="I21" s="1"/>
      <c r="J21" s="1"/>
      <c r="K21" s="1"/>
      <c r="L21" s="1"/>
      <c r="M21" s="1"/>
      <c r="N21" s="1"/>
      <c r="O21" s="2095"/>
      <c r="P21" s="1"/>
    </row>
    <row r="22" spans="4:16">
      <c r="D22" s="1"/>
      <c r="E22" s="1"/>
      <c r="F22" s="1"/>
      <c r="G22" s="1"/>
      <c r="H22" s="1"/>
      <c r="I22" s="1"/>
      <c r="J22" s="1"/>
      <c r="K22" s="1"/>
      <c r="L22" s="1"/>
      <c r="M22" s="1"/>
      <c r="N22" s="1"/>
      <c r="O22" s="2095"/>
      <c r="P22" s="1"/>
    </row>
    <row r="23" spans="4:16">
      <c r="D23" s="1"/>
      <c r="E23" s="1"/>
      <c r="F23" s="1"/>
      <c r="G23" s="1"/>
      <c r="H23" s="1"/>
      <c r="I23" s="1"/>
      <c r="J23" s="1"/>
      <c r="K23" s="1"/>
      <c r="L23" s="1"/>
      <c r="M23" s="1"/>
      <c r="N23" s="1"/>
      <c r="O23" s="2095"/>
      <c r="P23" s="1"/>
    </row>
    <row r="24" spans="4:16">
      <c r="D24" s="1"/>
      <c r="E24" s="1"/>
      <c r="F24" s="1"/>
      <c r="G24" s="1"/>
      <c r="H24" s="1"/>
      <c r="I24" s="1"/>
      <c r="J24" s="1"/>
      <c r="K24" s="1"/>
      <c r="L24" s="1"/>
      <c r="M24" s="1"/>
      <c r="N24" s="1"/>
      <c r="O24" s="2095"/>
      <c r="P24" s="1"/>
    </row>
    <row r="25" spans="4:16">
      <c r="D25" s="1"/>
      <c r="E25" s="1"/>
      <c r="F25" s="1"/>
      <c r="G25" s="1"/>
      <c r="H25" s="1"/>
      <c r="I25" s="1"/>
      <c r="J25" s="1"/>
      <c r="K25" s="1"/>
      <c r="L25" s="1"/>
      <c r="M25" s="1"/>
      <c r="N25" s="1"/>
      <c r="O25" s="2095"/>
      <c r="P25" s="1"/>
    </row>
    <row r="26" spans="4:16">
      <c r="D26" s="1"/>
      <c r="E26" s="1"/>
      <c r="F26" s="1"/>
      <c r="G26" s="1"/>
      <c r="H26" s="1"/>
      <c r="I26" s="1"/>
      <c r="J26" s="1"/>
      <c r="K26" s="1"/>
      <c r="L26" s="1"/>
      <c r="M26" s="1"/>
      <c r="N26" s="1"/>
      <c r="O26" s="2095"/>
      <c r="P26" s="1"/>
    </row>
    <row r="27" spans="4:16">
      <c r="D27" s="1"/>
      <c r="E27" s="1"/>
      <c r="F27" s="1"/>
      <c r="G27" s="1"/>
      <c r="H27" s="1"/>
      <c r="I27" s="1"/>
      <c r="J27" s="1"/>
      <c r="K27" s="1"/>
      <c r="L27" s="1"/>
      <c r="M27" s="1"/>
      <c r="N27" s="1"/>
      <c r="O27" s="2095"/>
      <c r="P27" s="1"/>
    </row>
    <row r="28" spans="4:16">
      <c r="D28" s="1"/>
      <c r="E28" s="1"/>
      <c r="F28" s="1"/>
      <c r="G28" s="1"/>
      <c r="H28" s="1"/>
      <c r="I28" s="1"/>
      <c r="J28" s="1"/>
      <c r="K28" s="1"/>
      <c r="L28" s="1"/>
      <c r="M28" s="1"/>
      <c r="N28" s="1"/>
      <c r="O28" s="2095"/>
      <c r="P28" s="1"/>
    </row>
    <row r="29" spans="4:16">
      <c r="D29" s="1"/>
      <c r="E29" s="1"/>
      <c r="F29" s="1"/>
      <c r="G29" s="1"/>
      <c r="H29" s="1"/>
      <c r="I29" s="1"/>
      <c r="J29" s="1"/>
      <c r="K29" s="1"/>
      <c r="L29" s="1"/>
      <c r="M29" s="1"/>
      <c r="N29" s="1"/>
      <c r="O29" s="2095"/>
      <c r="P29" s="1"/>
    </row>
    <row r="30" spans="4:16">
      <c r="D30" s="1"/>
      <c r="E30" s="1"/>
      <c r="F30" s="1"/>
      <c r="G30" s="1"/>
      <c r="H30" s="1"/>
      <c r="I30" s="1"/>
      <c r="J30" s="1"/>
      <c r="K30" s="1"/>
      <c r="L30" s="1"/>
      <c r="M30" s="1"/>
      <c r="N30" s="1"/>
      <c r="O30" s="2095"/>
      <c r="P30" s="1"/>
    </row>
    <row r="31" spans="4:16">
      <c r="D31" s="1"/>
      <c r="E31" s="1"/>
      <c r="F31" s="1"/>
      <c r="G31" s="1"/>
      <c r="H31" s="1"/>
      <c r="I31" s="1"/>
      <c r="J31" s="1"/>
      <c r="K31" s="1"/>
      <c r="L31" s="1"/>
      <c r="M31" s="1"/>
      <c r="N31" s="1"/>
      <c r="O31" s="2095"/>
      <c r="P31" s="1"/>
    </row>
    <row r="32" spans="4:16">
      <c r="D32" s="1"/>
      <c r="E32" s="1"/>
      <c r="F32" s="1"/>
      <c r="G32" s="1"/>
      <c r="H32" s="1"/>
      <c r="I32" s="1"/>
      <c r="J32" s="1"/>
      <c r="K32" s="1"/>
      <c r="L32" s="1"/>
      <c r="M32" s="1"/>
      <c r="N32" s="1"/>
      <c r="O32" s="2095"/>
      <c r="P32" s="1"/>
    </row>
    <row r="33" spans="4:16">
      <c r="D33" s="1"/>
      <c r="E33" s="1"/>
      <c r="F33" s="1"/>
      <c r="G33" s="1"/>
      <c r="H33" s="1"/>
      <c r="I33" s="1"/>
      <c r="J33" s="1"/>
      <c r="K33" s="1"/>
      <c r="L33" s="1"/>
      <c r="M33" s="1"/>
      <c r="N33" s="1"/>
      <c r="O33" s="2095"/>
      <c r="P33" s="1"/>
    </row>
    <row r="34" spans="4:16">
      <c r="D34" s="1"/>
      <c r="E34" s="1"/>
      <c r="F34" s="1"/>
      <c r="G34" s="1"/>
      <c r="H34" s="1"/>
      <c r="I34" s="1"/>
      <c r="J34" s="1"/>
      <c r="K34" s="1"/>
      <c r="L34" s="1"/>
      <c r="M34" s="1"/>
      <c r="N34" s="1"/>
      <c r="O34" s="2095"/>
      <c r="P34" s="1"/>
    </row>
  </sheetData>
  <mergeCells count="2">
    <mergeCell ref="A1:N1"/>
    <mergeCell ref="A2:N2"/>
  </mergeCells>
  <conditionalFormatting sqref="B4:K4">
    <cfRule type="cellIs" dxfId="33"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Q29" sqref="Q29"/>
    </sheetView>
  </sheetViews>
  <sheetFormatPr baseColWidth="10" defaultColWidth="11.42578125" defaultRowHeight="11.25"/>
  <cols>
    <col min="1" max="1" width="10" style="169" customWidth="1"/>
    <col min="2" max="2" width="15" style="169" customWidth="1"/>
    <col min="3" max="3" width="12.28515625" style="169" customWidth="1"/>
    <col min="4" max="4" width="11.140625" style="169" customWidth="1"/>
    <col min="5" max="5" width="9.85546875" style="169" customWidth="1"/>
    <col min="6" max="6" width="10.140625" style="169" customWidth="1"/>
    <col min="7" max="7" width="13.28515625" style="169" customWidth="1"/>
    <col min="8" max="8" width="12" style="2004" customWidth="1"/>
    <col min="9" max="9" width="13" style="2004" customWidth="1"/>
    <col min="10" max="10" width="9.7109375" style="169" customWidth="1"/>
    <col min="11" max="11" width="8.5703125" style="169" customWidth="1"/>
    <col min="12" max="12" width="9.140625" style="169" customWidth="1"/>
    <col min="13" max="13" width="9.85546875" style="169" customWidth="1"/>
    <col min="14" max="14" width="11.42578125" style="169" hidden="1" customWidth="1"/>
    <col min="15" max="15" width="16.28515625" style="169" customWidth="1"/>
    <col min="16" max="16384" width="11.42578125" style="169"/>
  </cols>
  <sheetData>
    <row r="1" spans="1:15" ht="62.25" customHeight="1">
      <c r="A1" s="2416"/>
      <c r="B1" s="2416"/>
      <c r="C1" s="2416"/>
      <c r="D1" s="2416"/>
      <c r="E1" s="2416"/>
      <c r="F1" s="2416"/>
      <c r="G1" s="2416"/>
      <c r="H1" s="2416"/>
      <c r="I1" s="2416"/>
      <c r="J1" s="2416"/>
      <c r="K1" s="2416"/>
      <c r="L1" s="2416"/>
      <c r="M1" s="2416"/>
      <c r="N1" s="2416"/>
    </row>
    <row r="2" spans="1:15" ht="3" customHeight="1"/>
    <row r="3" spans="1:15" ht="43.5" customHeight="1">
      <c r="A3" s="258" t="s">
        <v>4</v>
      </c>
      <c r="B3" s="1835" t="s">
        <v>748</v>
      </c>
      <c r="C3" s="1834" t="s">
        <v>375</v>
      </c>
      <c r="D3" s="1834" t="s">
        <v>376</v>
      </c>
      <c r="E3" s="1835" t="s">
        <v>377</v>
      </c>
      <c r="F3" s="1837" t="s">
        <v>378</v>
      </c>
      <c r="G3" s="1837" t="s">
        <v>379</v>
      </c>
      <c r="H3" s="1835" t="s">
        <v>380</v>
      </c>
      <c r="I3" s="1837" t="s">
        <v>381</v>
      </c>
      <c r="J3" s="1835" t="s">
        <v>382</v>
      </c>
      <c r="K3" s="1834" t="s">
        <v>383</v>
      </c>
      <c r="L3" s="1834" t="s">
        <v>440</v>
      </c>
      <c r="M3" s="1837" t="s">
        <v>441</v>
      </c>
      <c r="O3" s="469"/>
    </row>
    <row r="4" spans="1:15" s="884" customFormat="1">
      <c r="A4" s="1849" t="s">
        <v>5</v>
      </c>
      <c r="B4" s="1847">
        <f t="shared" ref="B4:B9" si="0">SUM(C4:D4)</f>
        <v>3992338</v>
      </c>
      <c r="C4" s="1836">
        <v>2426609</v>
      </c>
      <c r="D4" s="1836">
        <v>1565729</v>
      </c>
      <c r="E4" s="1832">
        <f t="shared" ref="E4:E11" si="1">C4/B4</f>
        <v>0.60781652254894247</v>
      </c>
      <c r="F4" s="880">
        <f t="shared" ref="F4:F11" si="2">D4/B4</f>
        <v>0.39218347745105753</v>
      </c>
      <c r="G4" s="1851">
        <v>626615</v>
      </c>
      <c r="H4" s="1844">
        <v>386054</v>
      </c>
      <c r="I4" s="1845">
        <v>240561</v>
      </c>
      <c r="J4" s="1838">
        <f t="shared" ref="J4:J11" si="3">H4/G4</f>
        <v>0.6160944120392905</v>
      </c>
      <c r="K4" s="1839">
        <f t="shared" ref="K4:K11" si="4">I4/G4</f>
        <v>0.3839055879607095</v>
      </c>
      <c r="L4" s="1840">
        <f t="shared" ref="L4:M11" si="5">H4/C4</f>
        <v>0.15909196743274256</v>
      </c>
      <c r="M4" s="1841">
        <f t="shared" si="5"/>
        <v>0.1536415305586088</v>
      </c>
      <c r="O4" s="893"/>
    </row>
    <row r="5" spans="1:15" s="884" customFormat="1">
      <c r="A5" s="1849" t="s">
        <v>6</v>
      </c>
      <c r="B5" s="1848">
        <f t="shared" si="0"/>
        <v>4073427</v>
      </c>
      <c r="C5" s="879">
        <v>2470897</v>
      </c>
      <c r="D5" s="879">
        <v>1602530</v>
      </c>
      <c r="E5" s="1832">
        <f t="shared" si="1"/>
        <v>0.60658924291511795</v>
      </c>
      <c r="F5" s="880">
        <f t="shared" si="2"/>
        <v>0.3934107570848821</v>
      </c>
      <c r="G5" s="1852">
        <v>808496</v>
      </c>
      <c r="H5" s="1846">
        <v>486327</v>
      </c>
      <c r="I5" s="1159">
        <v>322169</v>
      </c>
      <c r="J5" s="1842">
        <f t="shared" si="3"/>
        <v>0.60152060121509565</v>
      </c>
      <c r="K5" s="881">
        <f t="shared" si="4"/>
        <v>0.39847939878490429</v>
      </c>
      <c r="L5" s="882">
        <f t="shared" si="5"/>
        <v>0.19682204478778353</v>
      </c>
      <c r="M5" s="883">
        <f t="shared" si="5"/>
        <v>0.20103773408298128</v>
      </c>
      <c r="O5" s="893"/>
    </row>
    <row r="6" spans="1:15" s="884" customFormat="1">
      <c r="A6" s="1849" t="s">
        <v>7</v>
      </c>
      <c r="B6" s="1848">
        <f t="shared" si="0"/>
        <v>4176861</v>
      </c>
      <c r="C6" s="879">
        <v>2565530</v>
      </c>
      <c r="D6" s="879">
        <v>1611331</v>
      </c>
      <c r="E6" s="1832">
        <f t="shared" si="1"/>
        <v>0.61422441397978056</v>
      </c>
      <c r="F6" s="880">
        <f t="shared" si="2"/>
        <v>0.3857755860202195</v>
      </c>
      <c r="G6" s="1852">
        <v>913203</v>
      </c>
      <c r="H6" s="1846">
        <v>549737</v>
      </c>
      <c r="I6" s="1159">
        <v>363466</v>
      </c>
      <c r="J6" s="1842">
        <f t="shared" si="3"/>
        <v>0.60198772890584018</v>
      </c>
      <c r="K6" s="881">
        <f t="shared" si="4"/>
        <v>0.39801227109415976</v>
      </c>
      <c r="L6" s="882">
        <f t="shared" si="5"/>
        <v>0.2142781413587056</v>
      </c>
      <c r="M6" s="883">
        <f t="shared" si="5"/>
        <v>0.22556879995481996</v>
      </c>
      <c r="O6" s="893"/>
    </row>
    <row r="7" spans="1:15" s="884" customFormat="1">
      <c r="A7" s="1849" t="s">
        <v>8</v>
      </c>
      <c r="B7" s="1848">
        <f t="shared" si="0"/>
        <v>4246171</v>
      </c>
      <c r="C7" s="879">
        <v>2547846</v>
      </c>
      <c r="D7" s="879">
        <v>1698325</v>
      </c>
      <c r="E7" s="1832">
        <f t="shared" si="1"/>
        <v>0.60003377160269811</v>
      </c>
      <c r="F7" s="880">
        <f t="shared" si="2"/>
        <v>0.39996622839730195</v>
      </c>
      <c r="G7" s="1852">
        <v>929743</v>
      </c>
      <c r="H7" s="1846">
        <v>552570</v>
      </c>
      <c r="I7" s="1159">
        <v>377173</v>
      </c>
      <c r="J7" s="1842">
        <f t="shared" si="3"/>
        <v>0.59432552866759958</v>
      </c>
      <c r="K7" s="881">
        <f t="shared" si="4"/>
        <v>0.40567447133240048</v>
      </c>
      <c r="L7" s="882">
        <f t="shared" si="5"/>
        <v>0.21687731519094952</v>
      </c>
      <c r="M7" s="883">
        <f t="shared" si="5"/>
        <v>0.22208528991800744</v>
      </c>
      <c r="O7" s="885"/>
    </row>
    <row r="8" spans="1:15" s="884" customFormat="1">
      <c r="A8" s="1849" t="s">
        <v>9</v>
      </c>
      <c r="B8" s="1848">
        <f t="shared" si="0"/>
        <v>4201485</v>
      </c>
      <c r="C8" s="879">
        <v>2624690</v>
      </c>
      <c r="D8" s="879">
        <v>1576795</v>
      </c>
      <c r="E8" s="1832">
        <f t="shared" si="1"/>
        <v>0.62470531252640438</v>
      </c>
      <c r="F8" s="880">
        <f t="shared" si="2"/>
        <v>0.37529468747359562</v>
      </c>
      <c r="G8" s="1852">
        <v>1118293</v>
      </c>
      <c r="H8" s="1846">
        <v>634008</v>
      </c>
      <c r="I8" s="1159">
        <v>484285</v>
      </c>
      <c r="J8" s="1842">
        <f t="shared" si="3"/>
        <v>0.56694265277525657</v>
      </c>
      <c r="K8" s="881">
        <f t="shared" si="4"/>
        <v>0.43305734722474343</v>
      </c>
      <c r="L8" s="882">
        <f t="shared" si="5"/>
        <v>0.24155538368340643</v>
      </c>
      <c r="M8" s="883">
        <f t="shared" si="5"/>
        <v>0.30713250612793674</v>
      </c>
      <c r="O8" s="885"/>
    </row>
    <row r="9" spans="1:15" s="884" customFormat="1">
      <c r="A9" s="1849" t="s">
        <v>145</v>
      </c>
      <c r="B9" s="1848">
        <f t="shared" si="0"/>
        <v>4368912</v>
      </c>
      <c r="C9" s="879">
        <v>2686681</v>
      </c>
      <c r="D9" s="879">
        <v>1682231</v>
      </c>
      <c r="E9" s="1832">
        <f t="shared" si="1"/>
        <v>0.61495424947904653</v>
      </c>
      <c r="F9" s="880">
        <f t="shared" si="2"/>
        <v>0.38504575052095352</v>
      </c>
      <c r="G9" s="1852">
        <v>1189601</v>
      </c>
      <c r="H9" s="1846">
        <v>675015</v>
      </c>
      <c r="I9" s="1159">
        <v>514586</v>
      </c>
      <c r="J9" s="1842">
        <f t="shared" si="3"/>
        <v>0.56742975165622755</v>
      </c>
      <c r="K9" s="881">
        <f t="shared" si="4"/>
        <v>0.43257024834377239</v>
      </c>
      <c r="L9" s="882">
        <f t="shared" si="5"/>
        <v>0.25124493752700822</v>
      </c>
      <c r="M9" s="883">
        <f t="shared" si="5"/>
        <v>0.305894969240253</v>
      </c>
      <c r="O9" s="885"/>
    </row>
    <row r="10" spans="1:15" s="884" customFormat="1">
      <c r="A10" s="1849" t="s">
        <v>177</v>
      </c>
      <c r="B10" s="1848">
        <f>SUM(C10:D10)</f>
        <v>4601758</v>
      </c>
      <c r="C10" s="879">
        <v>2782416</v>
      </c>
      <c r="D10" s="879">
        <v>1819342</v>
      </c>
      <c r="E10" s="1832">
        <f t="shared" si="1"/>
        <v>0.60464196509247115</v>
      </c>
      <c r="F10" s="880">
        <f t="shared" si="2"/>
        <v>0.3953580349075288</v>
      </c>
      <c r="G10" s="1852">
        <f>+H10+I10</f>
        <v>1242780</v>
      </c>
      <c r="H10" s="1846">
        <v>702422</v>
      </c>
      <c r="I10" s="1159">
        <v>540358</v>
      </c>
      <c r="J10" s="1842">
        <f t="shared" si="3"/>
        <v>0.56520220795313736</v>
      </c>
      <c r="K10" s="881">
        <f t="shared" si="4"/>
        <v>0.4347977920468627</v>
      </c>
      <c r="L10" s="882">
        <f t="shared" si="5"/>
        <v>0.25245038843939943</v>
      </c>
      <c r="M10" s="883">
        <f t="shared" si="5"/>
        <v>0.29700737959108292</v>
      </c>
      <c r="O10" s="886"/>
    </row>
    <row r="11" spans="1:15" s="884" customFormat="1">
      <c r="A11" s="1849" t="s">
        <v>384</v>
      </c>
      <c r="B11" s="1848">
        <f>SUM(C11:D11)</f>
        <v>4689622</v>
      </c>
      <c r="C11" s="879">
        <v>2791393</v>
      </c>
      <c r="D11" s="879">
        <v>1898229</v>
      </c>
      <c r="E11" s="1832">
        <f t="shared" si="1"/>
        <v>0.59522771771370908</v>
      </c>
      <c r="F11" s="880">
        <f t="shared" si="2"/>
        <v>0.40477228228629086</v>
      </c>
      <c r="G11" s="1852">
        <f>+H11+I11</f>
        <v>1291137</v>
      </c>
      <c r="H11" s="1846">
        <v>726141</v>
      </c>
      <c r="I11" s="1159">
        <v>564996</v>
      </c>
      <c r="J11" s="1842">
        <f t="shared" si="3"/>
        <v>0.56240429946628434</v>
      </c>
      <c r="K11" s="881">
        <f t="shared" si="4"/>
        <v>0.43759570053371566</v>
      </c>
      <c r="L11" s="882">
        <f t="shared" si="5"/>
        <v>0.26013571002005093</v>
      </c>
      <c r="M11" s="883">
        <f t="shared" si="5"/>
        <v>0.29764375109641672</v>
      </c>
      <c r="O11" s="886"/>
    </row>
    <row r="12" spans="1:15" s="884" customFormat="1">
      <c r="A12" s="1849" t="s">
        <v>417</v>
      </c>
      <c r="B12" s="1831">
        <f>SUM(C12:D12)</f>
        <v>4728655</v>
      </c>
      <c r="C12" s="879">
        <v>2845650</v>
      </c>
      <c r="D12" s="879">
        <v>1883005</v>
      </c>
      <c r="E12" s="1832">
        <f>C12/B12</f>
        <v>0.60178845781728629</v>
      </c>
      <c r="F12" s="880">
        <f>D12/B12</f>
        <v>0.39821154218271371</v>
      </c>
      <c r="G12" s="1852">
        <f>+H12+I12</f>
        <v>1376966</v>
      </c>
      <c r="H12" s="1846">
        <v>770060</v>
      </c>
      <c r="I12" s="1159">
        <v>606906</v>
      </c>
      <c r="J12" s="1842">
        <f>H12/G12</f>
        <v>0.55924401909705834</v>
      </c>
      <c r="K12" s="881">
        <f>I12/G12</f>
        <v>0.44075598090294166</v>
      </c>
      <c r="L12" s="882">
        <f>H12/C12</f>
        <v>0.27060952682164002</v>
      </c>
      <c r="M12" s="883">
        <f>I12/D12</f>
        <v>0.3223071632842186</v>
      </c>
      <c r="N12" s="887"/>
    </row>
    <row r="13" spans="1:15" s="884" customFormat="1">
      <c r="A13" s="1849" t="s">
        <v>425</v>
      </c>
      <c r="B13" s="1831">
        <f t="shared" ref="B13:B17" si="6">+C13+D13</f>
        <v>4390333</v>
      </c>
      <c r="C13" s="879">
        <v>2672794</v>
      </c>
      <c r="D13" s="879">
        <v>1717539</v>
      </c>
      <c r="E13" s="1832">
        <v>0.6246174236167904</v>
      </c>
      <c r="F13" s="880">
        <v>0.37538257638320965</v>
      </c>
      <c r="G13" s="1852">
        <v>1508392</v>
      </c>
      <c r="H13" s="1846">
        <v>835620</v>
      </c>
      <c r="I13" s="1159">
        <v>672772</v>
      </c>
      <c r="J13" s="1842">
        <v>0.55398066285156644</v>
      </c>
      <c r="K13" s="881">
        <v>0.44601933714843356</v>
      </c>
      <c r="L13" s="882">
        <v>0.29819524112340834</v>
      </c>
      <c r="M13" s="883">
        <v>0.39948435396689391</v>
      </c>
      <c r="N13" s="887"/>
    </row>
    <row r="14" spans="1:15" s="884" customFormat="1">
      <c r="A14" s="1849" t="s">
        <v>718</v>
      </c>
      <c r="B14" s="1831">
        <f t="shared" si="6"/>
        <v>4480941</v>
      </c>
      <c r="C14" s="879">
        <v>2684570</v>
      </c>
      <c r="D14" s="879">
        <v>1796371</v>
      </c>
      <c r="E14" s="1832">
        <v>0.59167631497092943</v>
      </c>
      <c r="F14" s="880">
        <v>0.40832368502907063</v>
      </c>
      <c r="G14" s="1852">
        <v>1617107</v>
      </c>
      <c r="H14" s="1833">
        <v>892937</v>
      </c>
      <c r="I14" s="1160">
        <v>724170</v>
      </c>
      <c r="J14" s="1842">
        <v>0.55218176657450624</v>
      </c>
      <c r="K14" s="881">
        <v>0.44781823342549382</v>
      </c>
      <c r="L14" s="882">
        <v>0.30110384431866655</v>
      </c>
      <c r="M14" s="883">
        <v>0.35384708599104253</v>
      </c>
      <c r="N14" s="887"/>
    </row>
    <row r="15" spans="1:15" s="884" customFormat="1">
      <c r="A15" s="1849" t="s">
        <v>746</v>
      </c>
      <c r="B15" s="1831">
        <f t="shared" si="6"/>
        <v>4603293</v>
      </c>
      <c r="C15" s="1031">
        <v>2739645</v>
      </c>
      <c r="D15" s="1031">
        <v>1863648</v>
      </c>
      <c r="E15" s="1832">
        <v>0.58610631658578416</v>
      </c>
      <c r="F15" s="880">
        <v>0.4138936834142159</v>
      </c>
      <c r="G15" s="1852">
        <v>1725802</v>
      </c>
      <c r="H15" s="1833">
        <v>958167</v>
      </c>
      <c r="I15" s="1160">
        <v>767635</v>
      </c>
      <c r="J15" s="1842">
        <v>0.555201002200716</v>
      </c>
      <c r="K15" s="881">
        <v>0.44479899779928406</v>
      </c>
      <c r="L15" s="882">
        <v>0.31981339237167722</v>
      </c>
      <c r="M15" s="883">
        <v>0.36282550477049358</v>
      </c>
      <c r="N15" s="887"/>
    </row>
    <row r="16" spans="1:15" s="884" customFormat="1">
      <c r="A16" s="1849" t="s">
        <v>798</v>
      </c>
      <c r="B16" s="1831">
        <f t="shared" si="6"/>
        <v>4670314</v>
      </c>
      <c r="C16" s="1031">
        <v>2765738</v>
      </c>
      <c r="D16" s="1031">
        <v>1904576</v>
      </c>
      <c r="E16" s="1832">
        <f>C16/B16</f>
        <v>0.59219529993058284</v>
      </c>
      <c r="F16" s="880">
        <f>D16/B16</f>
        <v>0.40780470006941716</v>
      </c>
      <c r="G16" s="1852">
        <f>+H16+I16</f>
        <v>1837104</v>
      </c>
      <c r="H16" s="1833">
        <v>1021381</v>
      </c>
      <c r="I16" s="1160">
        <v>815723</v>
      </c>
      <c r="J16" s="1842">
        <f>H16/G16</f>
        <v>0.55597342338811517</v>
      </c>
      <c r="K16" s="881">
        <f>I16/G16</f>
        <v>0.44402657661188477</v>
      </c>
      <c r="L16" s="882">
        <f t="shared" ref="L16:M19" si="7">H16/C16</f>
        <v>0.3692978149050995</v>
      </c>
      <c r="M16" s="883">
        <f t="shared" si="7"/>
        <v>0.4282963767263685</v>
      </c>
      <c r="N16" s="887"/>
    </row>
    <row r="17" spans="1:14" s="884" customFormat="1">
      <c r="A17" s="1849" t="s">
        <v>825</v>
      </c>
      <c r="B17" s="1831">
        <f t="shared" si="6"/>
        <v>4831172</v>
      </c>
      <c r="C17" s="1031">
        <v>2869276</v>
      </c>
      <c r="D17" s="1031">
        <v>1961896</v>
      </c>
      <c r="E17" s="1832">
        <f>C17/B17</f>
        <v>0.59390889001674951</v>
      </c>
      <c r="F17" s="880">
        <f>D17/B17</f>
        <v>0.40609110998325043</v>
      </c>
      <c r="G17" s="1852">
        <f>+H17+I17</f>
        <v>1935968</v>
      </c>
      <c r="H17" s="1833">
        <v>1067270</v>
      </c>
      <c r="I17" s="1160">
        <v>868698</v>
      </c>
      <c r="J17" s="1842">
        <f>H17/G17</f>
        <v>0.55128493859402639</v>
      </c>
      <c r="K17" s="881">
        <f>I17/G17</f>
        <v>0.44871506140597367</v>
      </c>
      <c r="L17" s="882">
        <f t="shared" si="7"/>
        <v>0.37196491379706936</v>
      </c>
      <c r="M17" s="883">
        <f t="shared" si="7"/>
        <v>0.44278493865118235</v>
      </c>
      <c r="N17" s="887"/>
    </row>
    <row r="18" spans="1:14" s="884" customFormat="1">
      <c r="A18" s="1849" t="s">
        <v>985</v>
      </c>
      <c r="B18" s="1831">
        <v>5008937</v>
      </c>
      <c r="C18" s="1031">
        <v>2888406</v>
      </c>
      <c r="D18" s="1031">
        <v>2120531</v>
      </c>
      <c r="E18" s="1832">
        <v>0.5766504949054061</v>
      </c>
      <c r="F18" s="880">
        <v>0.4233495050945939</v>
      </c>
      <c r="G18" s="1852">
        <f>+H18+I18</f>
        <v>1924919</v>
      </c>
      <c r="H18" s="1833">
        <v>1041450</v>
      </c>
      <c r="I18" s="1160">
        <v>883469</v>
      </c>
      <c r="J18" s="1842">
        <f>H18/G18</f>
        <v>0.54103575267322934</v>
      </c>
      <c r="K18" s="881">
        <f>I18/G18</f>
        <v>0.45896424732677066</v>
      </c>
      <c r="L18" s="882">
        <f t="shared" ref="L18" si="8">H18/C18</f>
        <v>0.3605621924341661</v>
      </c>
      <c r="M18" s="883">
        <f t="shared" ref="M18" si="9">I18/D18</f>
        <v>0.41662630727869576</v>
      </c>
      <c r="N18" s="887"/>
    </row>
    <row r="19" spans="1:14" ht="12.75" customHeight="1">
      <c r="A19" s="1850" t="s">
        <v>1075</v>
      </c>
      <c r="B19" s="1158">
        <v>5008937</v>
      </c>
      <c r="C19" s="1032">
        <f>+'Resumen EEp (2)'!B73</f>
        <v>2615242</v>
      </c>
      <c r="D19" s="1032">
        <f>+'Resumen EEp (2)'!B74</f>
        <v>1770620</v>
      </c>
      <c r="E19" s="888">
        <f>C19/B19</f>
        <v>0.52211517134274199</v>
      </c>
      <c r="F19" s="889">
        <f>D19/B19</f>
        <v>0.35349216809874029</v>
      </c>
      <c r="G19" s="1853">
        <f>+H19+I19</f>
        <v>1674668</v>
      </c>
      <c r="H19" s="1086">
        <f>+'Resumen EEp (2)'!D41</f>
        <v>892421</v>
      </c>
      <c r="I19" s="1161">
        <f>+'Resumen EEp (2)'!D42</f>
        <v>782247</v>
      </c>
      <c r="J19" s="1843">
        <f>H19/G19</f>
        <v>0.53289428113512649</v>
      </c>
      <c r="K19" s="890">
        <f>I19/G19</f>
        <v>0.46710571886487351</v>
      </c>
      <c r="L19" s="891">
        <f t="shared" si="7"/>
        <v>0.3412384016469604</v>
      </c>
      <c r="M19" s="892">
        <f t="shared" si="7"/>
        <v>0.4417927053800364</v>
      </c>
    </row>
    <row r="20" spans="1:14" s="884" customFormat="1" ht="15" customHeight="1">
      <c r="A20" s="2417" t="s">
        <v>805</v>
      </c>
      <c r="B20" s="2417"/>
      <c r="C20" s="2417"/>
      <c r="D20" s="2417"/>
      <c r="E20" s="2417"/>
      <c r="F20" s="2417"/>
      <c r="G20" s="2417"/>
      <c r="H20" s="2417"/>
      <c r="I20" s="2417"/>
      <c r="J20" s="2417"/>
      <c r="K20" s="2417"/>
      <c r="L20" s="2417"/>
      <c r="M20" s="2417"/>
    </row>
    <row r="21" spans="1:14">
      <c r="N21" s="169" t="s">
        <v>157</v>
      </c>
    </row>
    <row r="28" spans="1:14">
      <c r="A28" s="170"/>
      <c r="B28" s="170">
        <f>AVERAGE(F4:F10)</f>
        <v>0.38957636026507697</v>
      </c>
    </row>
  </sheetData>
  <mergeCells count="2">
    <mergeCell ref="A1:N1"/>
    <mergeCell ref="A20:M20"/>
  </mergeCells>
  <conditionalFormatting sqref="G19:I19">
    <cfRule type="cellIs" dxfId="32" priority="2" operator="equal">
      <formula>0</formula>
    </cfRule>
  </conditionalFormatting>
  <pageMargins left="0.7" right="0.7" top="0.75" bottom="0.75" header="0.3" footer="0.3"/>
  <pageSetup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1"/>
  <sheetViews>
    <sheetView showGridLines="0" view="pageBreakPreview" zoomScale="70" zoomScaleNormal="70" zoomScaleSheetLayoutView="70" workbookViewId="0">
      <pane ySplit="1" topLeftCell="A2" activePane="bottomLeft" state="frozen"/>
      <selection activeCell="Q26" sqref="Q26"/>
      <selection pane="bottomLeft" activeCell="P1" sqref="P1:X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7.5703125" style="67" customWidth="1"/>
    <col min="17" max="18" width="11.42578125" style="67"/>
    <col min="19" max="19" width="20.42578125" style="67" bestFit="1" customWidth="1"/>
    <col min="20" max="20" width="21.85546875" style="67" bestFit="1" customWidth="1"/>
    <col min="21" max="21" width="19.7109375" style="67" bestFit="1" customWidth="1"/>
    <col min="22" max="22" width="21" style="67" bestFit="1" customWidth="1"/>
    <col min="23" max="23" width="10.42578125" style="67" customWidth="1"/>
    <col min="24" max="16384" width="11.42578125" style="67"/>
  </cols>
  <sheetData>
    <row r="1" spans="1:24" ht="82.5" customHeight="1">
      <c r="A1" s="2403"/>
      <c r="B1" s="2403"/>
      <c r="C1" s="2403"/>
      <c r="D1" s="2403"/>
      <c r="E1" s="2403"/>
      <c r="F1" s="2403"/>
      <c r="G1" s="2403"/>
      <c r="H1" s="2403"/>
      <c r="I1" s="2403"/>
      <c r="J1" s="2403"/>
      <c r="K1" s="2403"/>
      <c r="L1" s="2403"/>
      <c r="M1" s="2403"/>
      <c r="N1" s="474"/>
      <c r="O1" s="474"/>
    </row>
    <row r="2" spans="1:24" ht="3" hidden="1" customHeight="1"/>
    <row r="3" spans="1:24" ht="8.25" customHeight="1"/>
    <row r="4" spans="1:24" ht="28.5" customHeight="1">
      <c r="A4" s="2418" t="s">
        <v>110</v>
      </c>
      <c r="B4" s="2420" t="s">
        <v>395</v>
      </c>
      <c r="C4" s="2421"/>
      <c r="D4" s="2422"/>
      <c r="E4" s="2421" t="s">
        <v>16</v>
      </c>
      <c r="F4" s="2421"/>
      <c r="G4" s="2422"/>
    </row>
    <row r="5" spans="1:24" ht="29.25" customHeight="1">
      <c r="A5" s="2419"/>
      <c r="B5" s="1089" t="s">
        <v>20</v>
      </c>
      <c r="C5" s="1090" t="s">
        <v>21</v>
      </c>
      <c r="D5" s="1091" t="s">
        <v>2</v>
      </c>
      <c r="E5" s="1090" t="s">
        <v>20</v>
      </c>
      <c r="F5" s="1090" t="s">
        <v>21</v>
      </c>
      <c r="G5" s="1091" t="s">
        <v>2</v>
      </c>
    </row>
    <row r="6" spans="1:24">
      <c r="A6" s="1854">
        <v>37986</v>
      </c>
      <c r="B6" s="1092">
        <v>568158</v>
      </c>
      <c r="C6" s="1093">
        <v>418380</v>
      </c>
      <c r="D6" s="1094">
        <f t="shared" ref="D6:D17" si="0">+C6+B6</f>
        <v>986538</v>
      </c>
      <c r="E6" s="1093">
        <v>350832</v>
      </c>
      <c r="F6" s="1093">
        <v>226037</v>
      </c>
      <c r="G6" s="1094">
        <f>+F6+E6</f>
        <v>576869</v>
      </c>
      <c r="H6" s="12"/>
      <c r="I6" s="12"/>
      <c r="W6" s="259"/>
      <c r="X6" s="259"/>
    </row>
    <row r="7" spans="1:24">
      <c r="A7" s="1095">
        <v>38352</v>
      </c>
      <c r="B7" s="1096">
        <v>685676</v>
      </c>
      <c r="C7" s="1097">
        <v>504526</v>
      </c>
      <c r="D7" s="1098">
        <f t="shared" si="0"/>
        <v>1190202</v>
      </c>
      <c r="E7" s="1097">
        <v>356770</v>
      </c>
      <c r="F7" s="1097">
        <v>236516</v>
      </c>
      <c r="G7" s="1098">
        <f t="shared" ref="G7:G16" si="1">+F7+E7</f>
        <v>593286</v>
      </c>
      <c r="H7" s="12"/>
      <c r="I7" s="12"/>
      <c r="W7" s="260"/>
      <c r="X7" s="78"/>
    </row>
    <row r="8" spans="1:24" ht="16.5" customHeight="1">
      <c r="A8" s="1095">
        <v>38717</v>
      </c>
      <c r="B8" s="1096">
        <v>828566</v>
      </c>
      <c r="C8" s="1097">
        <v>600955</v>
      </c>
      <c r="D8" s="1098">
        <f t="shared" si="0"/>
        <v>1429521</v>
      </c>
      <c r="E8" s="1097">
        <v>386054</v>
      </c>
      <c r="F8" s="1097">
        <v>240561</v>
      </c>
      <c r="G8" s="1098">
        <f t="shared" si="1"/>
        <v>626615</v>
      </c>
      <c r="H8" s="12"/>
      <c r="I8" s="12"/>
      <c r="K8" s="67" t="s">
        <v>10</v>
      </c>
      <c r="P8" s="203"/>
      <c r="W8" s="260"/>
      <c r="X8" s="78"/>
    </row>
    <row r="9" spans="1:24">
      <c r="A9" s="1095">
        <v>39082</v>
      </c>
      <c r="B9" s="1096">
        <v>930043</v>
      </c>
      <c r="C9" s="1097">
        <v>658578</v>
      </c>
      <c r="D9" s="1098">
        <f t="shared" si="0"/>
        <v>1588621</v>
      </c>
      <c r="E9" s="1097">
        <v>486327</v>
      </c>
      <c r="F9" s="1097">
        <v>322169</v>
      </c>
      <c r="G9" s="1098">
        <f t="shared" si="1"/>
        <v>808496</v>
      </c>
      <c r="H9" s="12"/>
      <c r="I9" s="12"/>
      <c r="P9" s="203"/>
      <c r="W9" s="260"/>
      <c r="X9" s="78"/>
    </row>
    <row r="10" spans="1:24">
      <c r="A10" s="1095">
        <v>39417</v>
      </c>
      <c r="B10" s="1096">
        <v>1055907</v>
      </c>
      <c r="C10" s="1097">
        <v>741120</v>
      </c>
      <c r="D10" s="1098">
        <f t="shared" si="0"/>
        <v>1797027</v>
      </c>
      <c r="E10" s="1097">
        <v>549737</v>
      </c>
      <c r="F10" s="1097">
        <v>363466</v>
      </c>
      <c r="G10" s="1098">
        <f t="shared" si="1"/>
        <v>913203</v>
      </c>
      <c r="H10" s="12"/>
      <c r="I10" s="12"/>
      <c r="J10" s="120"/>
      <c r="P10" s="203"/>
      <c r="W10" s="260"/>
      <c r="X10" s="78"/>
    </row>
    <row r="11" spans="1:24">
      <c r="A11" s="1095">
        <v>39783</v>
      </c>
      <c r="B11" s="1096">
        <v>1165631</v>
      </c>
      <c r="C11" s="1097">
        <v>818089</v>
      </c>
      <c r="D11" s="1098">
        <f t="shared" si="0"/>
        <v>1983720</v>
      </c>
      <c r="E11" s="1097">
        <v>552570</v>
      </c>
      <c r="F11" s="1097">
        <v>377173</v>
      </c>
      <c r="G11" s="1098">
        <f t="shared" si="1"/>
        <v>929743</v>
      </c>
      <c r="H11" s="12"/>
      <c r="I11" s="12"/>
      <c r="J11" s="172"/>
      <c r="K11" s="67" t="s">
        <v>10</v>
      </c>
      <c r="P11" s="203"/>
      <c r="W11" s="260"/>
      <c r="X11" s="78"/>
    </row>
    <row r="12" spans="1:24">
      <c r="A12" s="1095">
        <v>40148</v>
      </c>
      <c r="B12" s="1096">
        <v>1281904</v>
      </c>
      <c r="C12" s="1097">
        <v>911986</v>
      </c>
      <c r="D12" s="1098">
        <f t="shared" si="0"/>
        <v>2193890</v>
      </c>
      <c r="E12" s="1097">
        <v>634008</v>
      </c>
      <c r="F12" s="1097">
        <v>484285</v>
      </c>
      <c r="G12" s="1098">
        <f t="shared" si="1"/>
        <v>1118293</v>
      </c>
      <c r="H12" s="12"/>
      <c r="I12" s="12"/>
      <c r="W12" s="260"/>
      <c r="X12" s="78"/>
    </row>
    <row r="13" spans="1:24">
      <c r="A13" s="1095">
        <v>40513</v>
      </c>
      <c r="B13" s="1096">
        <v>1383536</v>
      </c>
      <c r="C13" s="1097">
        <v>991247</v>
      </c>
      <c r="D13" s="1098">
        <f t="shared" si="0"/>
        <v>2374783</v>
      </c>
      <c r="E13" s="1097">
        <v>675015</v>
      </c>
      <c r="F13" s="1097">
        <v>514586</v>
      </c>
      <c r="G13" s="1098">
        <f t="shared" si="1"/>
        <v>1189601</v>
      </c>
      <c r="H13" s="12"/>
      <c r="I13" s="12"/>
      <c r="W13" s="260"/>
      <c r="X13" s="78"/>
    </row>
    <row r="14" spans="1:24">
      <c r="A14" s="1095">
        <v>40878</v>
      </c>
      <c r="B14" s="1096">
        <v>1480731</v>
      </c>
      <c r="C14" s="1097">
        <v>1072243</v>
      </c>
      <c r="D14" s="1098">
        <f t="shared" si="0"/>
        <v>2552974</v>
      </c>
      <c r="E14" s="1097">
        <v>702422</v>
      </c>
      <c r="F14" s="1097">
        <v>540358</v>
      </c>
      <c r="G14" s="1098">
        <f t="shared" si="1"/>
        <v>1242780</v>
      </c>
      <c r="H14" s="12"/>
      <c r="I14" s="12"/>
      <c r="W14" s="260"/>
      <c r="X14" s="78"/>
    </row>
    <row r="15" spans="1:24">
      <c r="A15" s="1095">
        <v>41244</v>
      </c>
      <c r="B15" s="1096">
        <v>1570504</v>
      </c>
      <c r="C15" s="1097">
        <v>1143945</v>
      </c>
      <c r="D15" s="1098">
        <f t="shared" si="0"/>
        <v>2714449</v>
      </c>
      <c r="E15" s="1097">
        <v>726141</v>
      </c>
      <c r="F15" s="1097">
        <v>564996</v>
      </c>
      <c r="G15" s="1098">
        <f t="shared" si="1"/>
        <v>1291137</v>
      </c>
      <c r="H15" s="12"/>
      <c r="I15" s="12"/>
      <c r="W15" s="260"/>
      <c r="X15" s="78"/>
    </row>
    <row r="16" spans="1:24">
      <c r="A16" s="1095">
        <v>41609</v>
      </c>
      <c r="B16" s="1096">
        <v>1661097</v>
      </c>
      <c r="C16" s="1097">
        <v>1220033</v>
      </c>
      <c r="D16" s="1098">
        <f t="shared" si="0"/>
        <v>2881130</v>
      </c>
      <c r="E16" s="1097">
        <v>770060</v>
      </c>
      <c r="F16" s="1097">
        <v>606906</v>
      </c>
      <c r="G16" s="1098">
        <f t="shared" si="1"/>
        <v>1376966</v>
      </c>
      <c r="H16" s="12"/>
      <c r="I16" s="12"/>
      <c r="W16" s="260"/>
      <c r="X16" s="78"/>
    </row>
    <row r="17" spans="1:24">
      <c r="A17" s="1095">
        <v>41974</v>
      </c>
      <c r="B17" s="1096">
        <v>1759926</v>
      </c>
      <c r="C17" s="1097">
        <v>1309974</v>
      </c>
      <c r="D17" s="1098">
        <f t="shared" si="0"/>
        <v>3069900</v>
      </c>
      <c r="E17" s="1097">
        <v>835620</v>
      </c>
      <c r="F17" s="1097">
        <v>672772</v>
      </c>
      <c r="G17" s="1098">
        <f t="shared" ref="G17:G23" si="2">+F17+E17</f>
        <v>1508392</v>
      </c>
      <c r="W17" s="260"/>
      <c r="X17" s="78"/>
    </row>
    <row r="18" spans="1:24">
      <c r="A18" s="1095" t="s">
        <v>720</v>
      </c>
      <c r="B18" s="1096">
        <v>1864734</v>
      </c>
      <c r="C18" s="1097">
        <v>1405023</v>
      </c>
      <c r="D18" s="1098">
        <f>+C18+B18</f>
        <v>3269757</v>
      </c>
      <c r="E18" s="1097">
        <v>892937</v>
      </c>
      <c r="F18" s="1097">
        <v>724170</v>
      </c>
      <c r="G18" s="1098">
        <f t="shared" si="2"/>
        <v>1617107</v>
      </c>
    </row>
    <row r="19" spans="1:24">
      <c r="A19" s="1095">
        <v>42720</v>
      </c>
      <c r="B19" s="1096">
        <v>1974015</v>
      </c>
      <c r="C19" s="1097">
        <v>1499879</v>
      </c>
      <c r="D19" s="1098">
        <f>+C19+B19</f>
        <v>3473894</v>
      </c>
      <c r="E19" s="1097">
        <v>958167</v>
      </c>
      <c r="F19" s="1097">
        <v>767635</v>
      </c>
      <c r="G19" s="1098">
        <f t="shared" si="2"/>
        <v>1725802</v>
      </c>
    </row>
    <row r="20" spans="1:24">
      <c r="A20" s="1095" t="s">
        <v>806</v>
      </c>
      <c r="B20" s="1096">
        <v>2098283</v>
      </c>
      <c r="C20" s="1097">
        <v>1605072</v>
      </c>
      <c r="D20" s="1098">
        <f>+C20+B20</f>
        <v>3703355</v>
      </c>
      <c r="E20" s="1097">
        <v>1021381</v>
      </c>
      <c r="F20" s="1097">
        <v>815723</v>
      </c>
      <c r="G20" s="1098">
        <f t="shared" si="2"/>
        <v>1837104</v>
      </c>
    </row>
    <row r="21" spans="1:24">
      <c r="A21" s="1095">
        <v>43452</v>
      </c>
      <c r="B21" s="1096">
        <v>2212375</v>
      </c>
      <c r="C21" s="1097">
        <v>1707568</v>
      </c>
      <c r="D21" s="1098">
        <f>+C21+B21</f>
        <v>3919943</v>
      </c>
      <c r="E21" s="1097">
        <v>1067270</v>
      </c>
      <c r="F21" s="1097">
        <v>868698</v>
      </c>
      <c r="G21" s="1098">
        <f t="shared" si="2"/>
        <v>1935968</v>
      </c>
      <c r="H21" s="610"/>
      <c r="I21" s="610"/>
      <c r="P21" s="533"/>
      <c r="Q21" s="533"/>
    </row>
    <row r="22" spans="1:24" s="610" customFormat="1">
      <c r="A22" s="1095">
        <v>43817</v>
      </c>
      <c r="B22" s="1856">
        <v>2321656</v>
      </c>
      <c r="C22" s="1097">
        <v>1811487</v>
      </c>
      <c r="D22" s="1098">
        <v>4133143</v>
      </c>
      <c r="E22" s="1097">
        <v>1041450</v>
      </c>
      <c r="F22" s="1097">
        <v>883469</v>
      </c>
      <c r="G22" s="1098">
        <f t="shared" si="2"/>
        <v>1924919</v>
      </c>
      <c r="P22" s="533"/>
      <c r="Q22" s="533"/>
    </row>
    <row r="23" spans="1:24">
      <c r="A23" s="1855">
        <v>44105</v>
      </c>
      <c r="B23" s="1099">
        <f>+'Resumen EEp (2)'!B41</f>
        <v>2388502</v>
      </c>
      <c r="C23" s="1100">
        <f>+'Resumen EEp (2)'!B42</f>
        <v>1876569</v>
      </c>
      <c r="D23" s="1101">
        <f>+C23+B23</f>
        <v>4265071</v>
      </c>
      <c r="E23" s="1100">
        <f>+'Resumen EEp (2)'!D41</f>
        <v>892421</v>
      </c>
      <c r="F23" s="1100">
        <f>+'Resumen EEp (2)'!D42</f>
        <v>782247</v>
      </c>
      <c r="G23" s="1101">
        <f t="shared" si="2"/>
        <v>1674668</v>
      </c>
      <c r="H23" s="80"/>
      <c r="I23" s="80"/>
      <c r="P23" s="532"/>
      <c r="Q23" s="532"/>
    </row>
    <row r="24" spans="1:24">
      <c r="A24" s="38"/>
      <c r="B24" s="38"/>
      <c r="C24" s="38"/>
      <c r="D24" s="38"/>
      <c r="E24" s="38"/>
      <c r="F24" s="38"/>
      <c r="G24" s="38"/>
      <c r="H24" s="70"/>
      <c r="I24" s="80"/>
    </row>
    <row r="25" spans="1:24">
      <c r="A25" s="39"/>
      <c r="B25" s="39"/>
      <c r="C25" s="39"/>
      <c r="D25" s="39"/>
      <c r="E25" s="39"/>
      <c r="F25" s="39"/>
      <c r="G25" s="39"/>
      <c r="H25" s="70"/>
      <c r="I25" s="80"/>
    </row>
    <row r="26" spans="1:24">
      <c r="A26" s="732"/>
      <c r="B26" s="70"/>
      <c r="C26" s="70"/>
      <c r="D26" s="70"/>
      <c r="E26" s="70"/>
      <c r="F26" s="70"/>
      <c r="G26" s="70"/>
      <c r="H26" s="70"/>
      <c r="I26" s="70"/>
      <c r="J26" s="39"/>
    </row>
    <row r="27" spans="1:24">
      <c r="A27" s="732"/>
      <c r="B27" s="733"/>
      <c r="C27" s="733"/>
      <c r="D27" s="733"/>
      <c r="E27" s="733"/>
      <c r="F27" s="83"/>
      <c r="G27" s="70"/>
      <c r="H27" s="70"/>
      <c r="I27" s="70"/>
      <c r="J27" s="39"/>
    </row>
    <row r="28" spans="1:24">
      <c r="A28" s="732"/>
      <c r="B28" s="733"/>
      <c r="C28" s="733"/>
      <c r="D28" s="733"/>
      <c r="E28" s="733"/>
      <c r="F28" s="83"/>
      <c r="G28" s="70"/>
      <c r="H28" s="70"/>
      <c r="I28" s="70"/>
      <c r="J28" s="39"/>
    </row>
    <row r="29" spans="1:24" ht="25.5">
      <c r="A29" s="732" t="s">
        <v>110</v>
      </c>
      <c r="B29" s="1926" t="s">
        <v>396</v>
      </c>
      <c r="C29" s="1926" t="s">
        <v>398</v>
      </c>
      <c r="D29" s="1926" t="s">
        <v>399</v>
      </c>
      <c r="E29" s="1926" t="s">
        <v>397</v>
      </c>
      <c r="F29" s="83"/>
      <c r="G29" s="70"/>
      <c r="H29" s="70"/>
      <c r="I29" s="70"/>
      <c r="J29" s="39"/>
    </row>
    <row r="30" spans="1:24">
      <c r="A30" s="732">
        <f t="shared" ref="A30:B42" si="3">+A6</f>
        <v>37986</v>
      </c>
      <c r="B30" s="1927">
        <f t="shared" si="3"/>
        <v>568158</v>
      </c>
      <c r="C30" s="1927">
        <f t="shared" ref="C30:C41" si="4">+E6</f>
        <v>350832</v>
      </c>
      <c r="D30" s="1927">
        <f t="shared" ref="D30:D42" si="5">+C6*$K$31</f>
        <v>-418380</v>
      </c>
      <c r="E30" s="1927">
        <f t="shared" ref="E30:E42" si="6">+$K$31*F6</f>
        <v>-226037</v>
      </c>
      <c r="F30" s="83"/>
      <c r="G30" s="70"/>
      <c r="H30" s="70"/>
      <c r="I30" s="70"/>
      <c r="J30" s="39"/>
    </row>
    <row r="31" spans="1:24">
      <c r="A31" s="732">
        <f t="shared" si="3"/>
        <v>38352</v>
      </c>
      <c r="B31" s="1927">
        <f t="shared" si="3"/>
        <v>685676</v>
      </c>
      <c r="C31" s="1927">
        <f t="shared" si="4"/>
        <v>356770</v>
      </c>
      <c r="D31" s="1927">
        <f t="shared" si="5"/>
        <v>-504526</v>
      </c>
      <c r="E31" s="1927">
        <f t="shared" si="6"/>
        <v>-236516</v>
      </c>
      <c r="F31" s="83"/>
      <c r="G31" s="70"/>
      <c r="H31" s="70"/>
      <c r="I31" s="70"/>
      <c r="J31" s="39"/>
      <c r="K31" s="67">
        <f>+-1</f>
        <v>-1</v>
      </c>
    </row>
    <row r="32" spans="1:24">
      <c r="A32" s="732">
        <f t="shared" si="3"/>
        <v>38717</v>
      </c>
      <c r="B32" s="1927">
        <f t="shared" si="3"/>
        <v>828566</v>
      </c>
      <c r="C32" s="1927">
        <f t="shared" si="4"/>
        <v>386054</v>
      </c>
      <c r="D32" s="1927">
        <f t="shared" si="5"/>
        <v>-600955</v>
      </c>
      <c r="E32" s="1927">
        <f t="shared" si="6"/>
        <v>-240561</v>
      </c>
      <c r="F32" s="83"/>
      <c r="G32" s="70"/>
      <c r="H32" s="70"/>
      <c r="I32" s="70"/>
      <c r="J32" s="39"/>
    </row>
    <row r="33" spans="1:10">
      <c r="A33" s="732">
        <f t="shared" si="3"/>
        <v>39082</v>
      </c>
      <c r="B33" s="1927">
        <f t="shared" si="3"/>
        <v>930043</v>
      </c>
      <c r="C33" s="1927">
        <f t="shared" si="4"/>
        <v>486327</v>
      </c>
      <c r="D33" s="1927">
        <f t="shared" si="5"/>
        <v>-658578</v>
      </c>
      <c r="E33" s="1927">
        <f t="shared" si="6"/>
        <v>-322169</v>
      </c>
      <c r="F33" s="83"/>
      <c r="G33" s="70"/>
      <c r="H33" s="70"/>
      <c r="I33" s="70"/>
      <c r="J33" s="39"/>
    </row>
    <row r="34" spans="1:10">
      <c r="A34" s="732">
        <f t="shared" si="3"/>
        <v>39417</v>
      </c>
      <c r="B34" s="1927">
        <f t="shared" si="3"/>
        <v>1055907</v>
      </c>
      <c r="C34" s="1927">
        <f t="shared" si="4"/>
        <v>549737</v>
      </c>
      <c r="D34" s="1927">
        <f t="shared" si="5"/>
        <v>-741120</v>
      </c>
      <c r="E34" s="1927">
        <f t="shared" si="6"/>
        <v>-363466</v>
      </c>
      <c r="F34" s="83"/>
      <c r="G34" s="70"/>
      <c r="H34" s="70"/>
      <c r="I34" s="70"/>
      <c r="J34" s="39"/>
    </row>
    <row r="35" spans="1:10">
      <c r="A35" s="732">
        <f t="shared" si="3"/>
        <v>39783</v>
      </c>
      <c r="B35" s="1927">
        <f t="shared" si="3"/>
        <v>1165631</v>
      </c>
      <c r="C35" s="1927">
        <f t="shared" si="4"/>
        <v>552570</v>
      </c>
      <c r="D35" s="1927">
        <f t="shared" si="5"/>
        <v>-818089</v>
      </c>
      <c r="E35" s="1927">
        <f t="shared" si="6"/>
        <v>-377173</v>
      </c>
      <c r="F35" s="83"/>
      <c r="G35" s="70"/>
      <c r="H35" s="70"/>
      <c r="I35" s="70"/>
      <c r="J35" s="39"/>
    </row>
    <row r="36" spans="1:10">
      <c r="A36" s="732">
        <f t="shared" si="3"/>
        <v>40148</v>
      </c>
      <c r="B36" s="1927">
        <f t="shared" si="3"/>
        <v>1281904</v>
      </c>
      <c r="C36" s="1927">
        <f t="shared" si="4"/>
        <v>634008</v>
      </c>
      <c r="D36" s="1927">
        <f t="shared" si="5"/>
        <v>-911986</v>
      </c>
      <c r="E36" s="1927">
        <f t="shared" si="6"/>
        <v>-484285</v>
      </c>
      <c r="F36" s="83"/>
      <c r="G36" s="70"/>
      <c r="H36" s="70"/>
      <c r="I36" s="70"/>
      <c r="J36" s="39"/>
    </row>
    <row r="37" spans="1:10">
      <c r="A37" s="732">
        <f t="shared" si="3"/>
        <v>40513</v>
      </c>
      <c r="B37" s="1927">
        <f t="shared" si="3"/>
        <v>1383536</v>
      </c>
      <c r="C37" s="1927">
        <f t="shared" si="4"/>
        <v>675015</v>
      </c>
      <c r="D37" s="1927">
        <f t="shared" si="5"/>
        <v>-991247</v>
      </c>
      <c r="E37" s="1927">
        <f t="shared" si="6"/>
        <v>-514586</v>
      </c>
      <c r="F37" s="83"/>
      <c r="G37" s="70"/>
      <c r="H37" s="70"/>
      <c r="I37" s="70"/>
      <c r="J37" s="39"/>
    </row>
    <row r="38" spans="1:10">
      <c r="A38" s="732">
        <f t="shared" si="3"/>
        <v>40878</v>
      </c>
      <c r="B38" s="1927">
        <f t="shared" si="3"/>
        <v>1480731</v>
      </c>
      <c r="C38" s="1927">
        <f t="shared" si="4"/>
        <v>702422</v>
      </c>
      <c r="D38" s="1927">
        <f t="shared" si="5"/>
        <v>-1072243</v>
      </c>
      <c r="E38" s="1927">
        <f t="shared" si="6"/>
        <v>-540358</v>
      </c>
      <c r="F38" s="83"/>
      <c r="G38" s="70"/>
      <c r="H38" s="70"/>
      <c r="I38" s="70"/>
      <c r="J38" s="39"/>
    </row>
    <row r="39" spans="1:10">
      <c r="A39" s="732">
        <f t="shared" si="3"/>
        <v>41244</v>
      </c>
      <c r="B39" s="1927">
        <f t="shared" si="3"/>
        <v>1570504</v>
      </c>
      <c r="C39" s="1927">
        <f t="shared" si="4"/>
        <v>726141</v>
      </c>
      <c r="D39" s="1927">
        <f t="shared" si="5"/>
        <v>-1143945</v>
      </c>
      <c r="E39" s="1927">
        <f t="shared" si="6"/>
        <v>-564996</v>
      </c>
      <c r="F39" s="83"/>
      <c r="G39" s="70"/>
      <c r="H39" s="70"/>
      <c r="I39" s="70"/>
      <c r="J39" s="39"/>
    </row>
    <row r="40" spans="1:10">
      <c r="A40" s="732">
        <f t="shared" si="3"/>
        <v>41609</v>
      </c>
      <c r="B40" s="1927">
        <f t="shared" si="3"/>
        <v>1661097</v>
      </c>
      <c r="C40" s="1927">
        <f t="shared" si="4"/>
        <v>770060</v>
      </c>
      <c r="D40" s="1927">
        <f t="shared" si="5"/>
        <v>-1220033</v>
      </c>
      <c r="E40" s="1927">
        <f t="shared" si="6"/>
        <v>-606906</v>
      </c>
      <c r="F40" s="83"/>
      <c r="G40" s="70"/>
      <c r="H40" s="70"/>
      <c r="I40" s="70"/>
      <c r="J40" s="39"/>
    </row>
    <row r="41" spans="1:10">
      <c r="A41" s="732">
        <f t="shared" si="3"/>
        <v>41974</v>
      </c>
      <c r="B41" s="1927">
        <f t="shared" si="3"/>
        <v>1759926</v>
      </c>
      <c r="C41" s="1927">
        <f t="shared" si="4"/>
        <v>835620</v>
      </c>
      <c r="D41" s="1927">
        <f t="shared" si="5"/>
        <v>-1309974</v>
      </c>
      <c r="E41" s="1927">
        <f t="shared" si="6"/>
        <v>-672772</v>
      </c>
      <c r="F41" s="83"/>
      <c r="G41" s="70"/>
      <c r="H41" s="70"/>
      <c r="I41" s="70"/>
      <c r="J41" s="39"/>
    </row>
    <row r="42" spans="1:10">
      <c r="A42" s="732" t="str">
        <f t="shared" si="3"/>
        <v>Dic-15</v>
      </c>
      <c r="B42" s="1927">
        <f t="shared" si="3"/>
        <v>1864734</v>
      </c>
      <c r="C42" s="1927">
        <f>+E18</f>
        <v>892937</v>
      </c>
      <c r="D42" s="1927">
        <f t="shared" si="5"/>
        <v>-1405023</v>
      </c>
      <c r="E42" s="1927">
        <f t="shared" si="6"/>
        <v>-724170</v>
      </c>
      <c r="F42" s="83"/>
      <c r="G42" s="70"/>
      <c r="H42" s="70"/>
      <c r="I42" s="70"/>
      <c r="J42" s="39"/>
    </row>
    <row r="43" spans="1:10">
      <c r="A43" s="732">
        <f>+A23</f>
        <v>44105</v>
      </c>
      <c r="B43" s="1927">
        <f>+B23</f>
        <v>2388502</v>
      </c>
      <c r="C43" s="1927">
        <f>+E23</f>
        <v>892421</v>
      </c>
      <c r="D43" s="1927">
        <f>+C23*$K$31</f>
        <v>-1876569</v>
      </c>
      <c r="E43" s="1927">
        <f>+$K$31*F23</f>
        <v>-782247</v>
      </c>
      <c r="F43" s="83"/>
      <c r="G43" s="70"/>
      <c r="H43" s="70"/>
      <c r="I43" s="70"/>
      <c r="J43" s="39"/>
    </row>
    <row r="44" spans="1:10">
      <c r="A44" s="732"/>
      <c r="B44" s="733"/>
      <c r="C44" s="733"/>
      <c r="D44" s="733"/>
      <c r="E44" s="733"/>
      <c r="F44" s="83"/>
      <c r="G44" s="70"/>
      <c r="H44" s="70"/>
      <c r="I44" s="70"/>
      <c r="J44" s="39"/>
    </row>
    <row r="45" spans="1:10">
      <c r="A45" s="732"/>
      <c r="B45" s="83"/>
      <c r="C45" s="83"/>
      <c r="D45" s="83"/>
      <c r="E45" s="83"/>
      <c r="F45" s="83"/>
      <c r="G45" s="70"/>
      <c r="H45" s="70"/>
      <c r="I45" s="70"/>
      <c r="J45" s="39"/>
    </row>
    <row r="46" spans="1:10">
      <c r="A46" s="732"/>
      <c r="B46" s="83"/>
      <c r="C46" s="83"/>
      <c r="D46" s="83"/>
      <c r="E46" s="83"/>
      <c r="F46" s="83"/>
      <c r="G46" s="83"/>
      <c r="H46" s="70"/>
      <c r="I46" s="70"/>
      <c r="J46" s="39"/>
    </row>
    <row r="47" spans="1:10">
      <c r="A47" s="732"/>
      <c r="B47" s="83"/>
      <c r="C47" s="83"/>
      <c r="D47" s="83"/>
      <c r="E47" s="83"/>
      <c r="F47" s="70"/>
      <c r="G47" s="70"/>
      <c r="H47" s="70"/>
      <c r="I47" s="70"/>
      <c r="J47" s="39"/>
    </row>
    <row r="48" spans="1:10">
      <c r="A48" s="732"/>
      <c r="B48" s="70"/>
      <c r="C48" s="70"/>
      <c r="D48" s="70"/>
      <c r="E48" s="70"/>
      <c r="F48" s="70"/>
      <c r="G48" s="70"/>
      <c r="H48" s="39"/>
      <c r="I48" s="39"/>
      <c r="J48" s="39"/>
    </row>
    <row r="49" spans="1:10">
      <c r="A49" s="732"/>
      <c r="B49" s="70"/>
      <c r="C49" s="70"/>
      <c r="D49" s="70"/>
      <c r="E49" s="70"/>
      <c r="F49" s="70"/>
      <c r="G49" s="70"/>
      <c r="H49" s="39"/>
      <c r="I49" s="39"/>
      <c r="J49" s="39"/>
    </row>
    <row r="50" spans="1:10">
      <c r="A50" s="732"/>
      <c r="B50" s="70"/>
      <c r="C50" s="70"/>
      <c r="D50" s="70"/>
      <c r="E50" s="70"/>
      <c r="F50" s="70"/>
      <c r="G50" s="70"/>
      <c r="H50" s="39"/>
      <c r="I50" s="39"/>
      <c r="J50" s="39"/>
    </row>
    <row r="51" spans="1:10">
      <c r="A51" s="70"/>
      <c r="B51" s="70"/>
      <c r="C51" s="70"/>
      <c r="D51" s="70"/>
      <c r="E51" s="70"/>
      <c r="F51" s="39"/>
      <c r="G51" s="39"/>
      <c r="H51" s="39"/>
      <c r="I51" s="39"/>
      <c r="J51" s="39"/>
    </row>
  </sheetData>
  <mergeCells count="4">
    <mergeCell ref="A1:M1"/>
    <mergeCell ref="A4:A5"/>
    <mergeCell ref="B4:D4"/>
    <mergeCell ref="E4:G4"/>
  </mergeCells>
  <conditionalFormatting sqref="B23:G23">
    <cfRule type="cellIs" dxfId="31" priority="1" operator="equal">
      <formula>0</formula>
    </cfRule>
  </conditionalFormatting>
  <pageMargins left="0.7" right="0.7" top="0.75" bottom="0.75" header="0.3" footer="0.3"/>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6"/>
  <sheetViews>
    <sheetView showGridLines="0" view="pageBreakPreview" topLeftCell="E1" zoomScale="55" zoomScaleNormal="78" zoomScaleSheetLayoutView="55" workbookViewId="0">
      <pane ySplit="1" topLeftCell="A2" activePane="bottomLeft" state="frozen"/>
      <selection activeCell="Q26" sqref="Q26"/>
      <selection pane="bottomLeft" activeCell="R1" sqref="R1:AN1048576"/>
    </sheetView>
  </sheetViews>
  <sheetFormatPr baseColWidth="10" defaultColWidth="11.42578125" defaultRowHeight="15"/>
  <cols>
    <col min="1" max="1" width="22.28515625" style="67" customWidth="1"/>
    <col min="2" max="2" width="24.4257812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8" width="15.28515625" style="67" customWidth="1"/>
    <col min="19" max="19" width="12.5703125" style="67" bestFit="1" customWidth="1"/>
    <col min="20" max="20" width="11.42578125" style="67"/>
    <col min="21" max="21" width="15.42578125" style="67" bestFit="1" customWidth="1"/>
    <col min="22" max="16384" width="11.42578125" style="67"/>
  </cols>
  <sheetData>
    <row r="1" spans="1:19" ht="111" customHeight="1">
      <c r="A1" s="2423"/>
      <c r="B1" s="2423"/>
      <c r="C1" s="2423"/>
      <c r="D1" s="2423"/>
      <c r="E1" s="2423"/>
      <c r="F1" s="2423"/>
      <c r="G1" s="2423"/>
      <c r="H1" s="2423"/>
      <c r="I1" s="2423"/>
      <c r="J1" s="2423"/>
      <c r="K1" s="2423"/>
      <c r="L1" s="2423"/>
      <c r="M1" s="2423"/>
      <c r="N1" s="2423"/>
      <c r="O1" s="2423"/>
      <c r="P1" s="2423"/>
      <c r="Q1" s="2423"/>
    </row>
    <row r="2" spans="1:19" ht="18" customHeight="1">
      <c r="A2" s="42"/>
      <c r="B2" s="42"/>
      <c r="C2" s="42"/>
      <c r="D2" s="42"/>
      <c r="E2" s="42"/>
      <c r="F2" s="42"/>
      <c r="G2" s="42"/>
      <c r="H2" s="42"/>
      <c r="I2" s="42"/>
      <c r="J2" s="42"/>
      <c r="K2" s="42"/>
      <c r="L2" s="42"/>
      <c r="M2" s="42"/>
      <c r="N2" s="42"/>
      <c r="O2" s="42"/>
      <c r="P2" s="42"/>
      <c r="Q2" s="42"/>
      <c r="R2" s="42"/>
      <c r="S2" s="42"/>
    </row>
    <row r="3" spans="1:19" s="32" customFormat="1" ht="29.25" customHeight="1">
      <c r="A3" s="2424" t="s">
        <v>144</v>
      </c>
      <c r="B3" s="2424"/>
      <c r="C3" s="67"/>
      <c r="D3" s="67"/>
      <c r="E3" s="67"/>
      <c r="F3" s="42"/>
      <c r="G3" s="42"/>
      <c r="H3" s="42"/>
      <c r="I3" s="42"/>
      <c r="J3" s="42"/>
      <c r="K3" s="42"/>
      <c r="L3" s="42"/>
      <c r="M3" s="42"/>
      <c r="N3" s="42"/>
      <c r="O3" s="42"/>
      <c r="P3" s="42"/>
      <c r="Q3" s="42"/>
      <c r="R3" s="42"/>
      <c r="S3" s="42"/>
    </row>
    <row r="4" spans="1:19" s="32" customFormat="1" ht="29.25" customHeight="1">
      <c r="A4" s="242" t="s">
        <v>143</v>
      </c>
      <c r="B4" s="690" t="s">
        <v>533</v>
      </c>
      <c r="C4" s="67"/>
      <c r="D4" s="67"/>
      <c r="E4" s="67"/>
      <c r="F4" s="1027"/>
      <c r="G4" s="39"/>
      <c r="H4" s="39"/>
      <c r="I4" s="1028"/>
      <c r="J4" s="82"/>
      <c r="K4" s="82"/>
      <c r="L4" s="82"/>
      <c r="M4" s="67"/>
      <c r="N4" s="67"/>
      <c r="O4" s="67"/>
      <c r="P4" s="67"/>
      <c r="Q4" s="67"/>
      <c r="R4" s="94"/>
    </row>
    <row r="5" spans="1:19" s="32" customFormat="1" ht="18" customHeight="1">
      <c r="A5" s="465" t="s">
        <v>5</v>
      </c>
      <c r="B5" s="697">
        <v>733</v>
      </c>
      <c r="C5" s="67"/>
      <c r="D5" s="67"/>
      <c r="E5" s="67"/>
      <c r="F5" s="1027"/>
      <c r="G5" s="39"/>
      <c r="H5" s="39"/>
      <c r="I5" s="1028"/>
      <c r="J5" s="82"/>
      <c r="K5" s="82"/>
      <c r="L5" s="82"/>
      <c r="M5" s="67"/>
      <c r="N5" s="67"/>
      <c r="O5" s="67"/>
      <c r="P5" s="67"/>
      <c r="Q5" s="67"/>
      <c r="R5" s="94"/>
    </row>
    <row r="6" spans="1:19" s="32" customFormat="1" ht="18" customHeight="1">
      <c r="A6" s="465" t="s">
        <v>6</v>
      </c>
      <c r="B6" s="466">
        <f>+'III.5.12.Trasp. recibidos'!R5</f>
        <v>1859</v>
      </c>
      <c r="C6" s="67"/>
      <c r="D6" s="67"/>
      <c r="E6" s="67"/>
      <c r="F6" s="1027"/>
      <c r="G6" s="39"/>
      <c r="H6" s="39"/>
      <c r="I6" s="1028"/>
      <c r="J6" s="82"/>
      <c r="K6" s="82"/>
      <c r="L6" s="82"/>
      <c r="M6" s="67"/>
      <c r="N6" s="67"/>
      <c r="O6" s="67"/>
      <c r="P6" s="67"/>
      <c r="Q6" s="67"/>
      <c r="R6" s="94"/>
    </row>
    <row r="7" spans="1:19" s="32" customFormat="1" ht="18" customHeight="1">
      <c r="A7" s="465" t="s">
        <v>7</v>
      </c>
      <c r="B7" s="466">
        <f>+'III.5.12.Trasp. recibidos'!R6</f>
        <v>1247</v>
      </c>
      <c r="C7" s="67"/>
      <c r="D7" s="67"/>
      <c r="E7" s="67"/>
      <c r="F7" s="1027"/>
      <c r="G7" s="39"/>
      <c r="H7" s="39"/>
      <c r="I7" s="1028"/>
      <c r="J7" s="82"/>
      <c r="K7" s="82"/>
      <c r="L7" s="82"/>
      <c r="M7" s="67"/>
      <c r="N7" s="67"/>
      <c r="O7" s="67"/>
      <c r="P7" s="67"/>
      <c r="Q7" s="67"/>
      <c r="R7" s="94"/>
    </row>
    <row r="8" spans="1:19" s="32" customFormat="1" ht="18" customHeight="1">
      <c r="A8" s="465" t="s">
        <v>8</v>
      </c>
      <c r="B8" s="466">
        <f>+'III.5.12.Trasp. recibidos'!R7</f>
        <v>1028</v>
      </c>
      <c r="C8" s="67"/>
      <c r="D8" s="67"/>
      <c r="E8" s="67"/>
      <c r="F8" s="1027"/>
      <c r="G8" s="39"/>
      <c r="H8" s="39"/>
      <c r="I8" s="1028"/>
      <c r="J8" s="82"/>
      <c r="K8" s="82"/>
      <c r="L8" s="82"/>
      <c r="M8" s="67"/>
      <c r="N8" s="67"/>
      <c r="O8" s="67"/>
      <c r="P8" s="67"/>
      <c r="Q8" s="67"/>
      <c r="R8" s="44"/>
      <c r="S8" s="45"/>
    </row>
    <row r="9" spans="1:19" s="32" customFormat="1" ht="21">
      <c r="A9" s="465" t="s">
        <v>9</v>
      </c>
      <c r="B9" s="466">
        <f>+'III.5.12.Trasp. recibidos'!R8</f>
        <v>25287</v>
      </c>
      <c r="C9" s="67"/>
      <c r="D9" s="67"/>
      <c r="E9" s="67"/>
      <c r="F9" s="1027"/>
      <c r="G9" s="39"/>
      <c r="H9" s="39"/>
      <c r="I9" s="1028"/>
      <c r="J9" s="82"/>
      <c r="K9" s="82"/>
      <c r="L9" s="82"/>
      <c r="M9" s="67"/>
      <c r="N9" s="67"/>
      <c r="O9" s="67"/>
      <c r="P9" s="67"/>
      <c r="Q9" s="67"/>
      <c r="R9" s="94"/>
    </row>
    <row r="10" spans="1:19" s="32" customFormat="1" ht="21">
      <c r="A10" s="465" t="s">
        <v>145</v>
      </c>
      <c r="B10" s="466">
        <f>+'III.5.12.Trasp. recibidos'!R9</f>
        <v>10644</v>
      </c>
      <c r="C10" s="67"/>
      <c r="D10" s="67"/>
      <c r="E10" s="67"/>
      <c r="F10" s="1030"/>
      <c r="G10" s="39"/>
      <c r="H10" s="39"/>
      <c r="J10" s="82"/>
      <c r="K10" s="82"/>
      <c r="L10" s="82"/>
      <c r="M10" s="67"/>
      <c r="N10" s="67"/>
      <c r="O10" s="67"/>
      <c r="P10" s="67"/>
      <c r="Q10" s="67"/>
      <c r="R10" s="94"/>
    </row>
    <row r="11" spans="1:19" s="32" customFormat="1" ht="19.5" customHeight="1">
      <c r="A11" s="465" t="s">
        <v>177</v>
      </c>
      <c r="B11" s="466">
        <f>+'III.5.12.Trasp. recibidos'!R10</f>
        <v>6268</v>
      </c>
      <c r="C11" s="67"/>
      <c r="D11" s="67"/>
      <c r="E11" s="67"/>
      <c r="F11" s="1029"/>
      <c r="G11" s="39"/>
      <c r="H11" s="39"/>
      <c r="I11" s="1029"/>
      <c r="J11" s="82"/>
      <c r="K11" s="82"/>
      <c r="L11" s="82"/>
      <c r="M11" s="67"/>
      <c r="N11" s="67"/>
      <c r="O11" s="67"/>
      <c r="P11" s="67"/>
      <c r="Q11" s="67"/>
      <c r="R11" s="94"/>
    </row>
    <row r="12" spans="1:19" s="32" customFormat="1" ht="19.5" customHeight="1">
      <c r="A12" s="465" t="s">
        <v>384</v>
      </c>
      <c r="B12" s="466">
        <f>+'III.5.12.Trasp. recibidos'!R11</f>
        <v>10046</v>
      </c>
      <c r="C12" s="67"/>
      <c r="D12" s="67"/>
      <c r="E12" s="67"/>
      <c r="F12" s="1029"/>
      <c r="G12" s="39"/>
      <c r="H12" s="39"/>
      <c r="J12" s="82"/>
      <c r="K12" s="82"/>
      <c r="L12" s="82"/>
      <c r="M12" s="67"/>
      <c r="N12" s="67"/>
      <c r="O12" s="67"/>
      <c r="P12" s="67"/>
      <c r="Q12" s="67"/>
      <c r="R12" s="94"/>
    </row>
    <row r="13" spans="1:19" s="32" customFormat="1" ht="19.5" customHeight="1">
      <c r="A13" s="465" t="s">
        <v>417</v>
      </c>
      <c r="B13" s="466">
        <f>+'III.5.12.Trasp. recibidos'!R12</f>
        <v>15740</v>
      </c>
      <c r="C13" s="67"/>
      <c r="D13" s="67"/>
      <c r="G13" s="46"/>
      <c r="H13" s="67"/>
      <c r="I13" s="82"/>
      <c r="J13" s="82"/>
      <c r="K13" s="82"/>
      <c r="L13" s="82"/>
      <c r="M13" s="67"/>
      <c r="N13" s="67"/>
      <c r="O13" s="67"/>
      <c r="P13" s="67"/>
      <c r="Q13" s="67"/>
      <c r="R13" s="94"/>
    </row>
    <row r="14" spans="1:19" s="32" customFormat="1" ht="19.5" customHeight="1">
      <c r="A14" s="465" t="s">
        <v>425</v>
      </c>
      <c r="B14" s="466">
        <f>+'III.5.12.Trasp. recibidos'!R13</f>
        <v>32365</v>
      </c>
      <c r="C14" s="67"/>
      <c r="D14" s="67"/>
      <c r="E14" s="67"/>
      <c r="G14" s="46"/>
      <c r="H14" s="67"/>
      <c r="I14" s="82"/>
      <c r="J14" s="82"/>
      <c r="K14" s="82"/>
      <c r="L14" s="82"/>
      <c r="M14" s="67"/>
      <c r="N14" s="67"/>
      <c r="O14" s="67"/>
      <c r="P14" s="67"/>
      <c r="Q14" s="67"/>
      <c r="R14" s="94"/>
    </row>
    <row r="15" spans="1:19" s="32" customFormat="1" ht="19.5" customHeight="1">
      <c r="A15" s="465" t="s">
        <v>718</v>
      </c>
      <c r="B15" s="466">
        <f>+'III.5.12.Trasp. recibidos'!R14</f>
        <v>42590</v>
      </c>
      <c r="C15" s="67"/>
      <c r="D15" s="67"/>
      <c r="E15" s="67"/>
      <c r="G15" s="46"/>
      <c r="H15" s="67"/>
      <c r="I15" s="82"/>
      <c r="J15" s="82"/>
      <c r="K15" s="82"/>
      <c r="L15" s="82"/>
      <c r="M15" s="67"/>
      <c r="N15" s="67"/>
      <c r="O15" s="67"/>
      <c r="P15" s="67"/>
      <c r="Q15" s="67"/>
      <c r="R15" s="94"/>
    </row>
    <row r="16" spans="1:19" s="32" customFormat="1" ht="19.5" customHeight="1">
      <c r="A16" s="465" t="s">
        <v>746</v>
      </c>
      <c r="B16" s="466">
        <f>+'III.5.12.Trasp. recibidos'!R15</f>
        <v>65077</v>
      </c>
      <c r="C16" s="610"/>
      <c r="D16" s="610"/>
      <c r="E16" s="610"/>
      <c r="G16" s="46"/>
      <c r="H16" s="610"/>
      <c r="I16" s="82"/>
      <c r="J16" s="82"/>
      <c r="K16" s="82"/>
      <c r="L16" s="82"/>
      <c r="M16" s="610"/>
      <c r="N16" s="610"/>
      <c r="O16" s="610"/>
      <c r="P16" s="610"/>
      <c r="Q16" s="610"/>
      <c r="R16" s="94"/>
    </row>
    <row r="17" spans="1:19" s="32" customFormat="1" ht="19.5" customHeight="1">
      <c r="A17" s="465" t="s">
        <v>798</v>
      </c>
      <c r="B17" s="466">
        <f>+'III.5.12.Trasp. recibidos'!R16</f>
        <v>80517</v>
      </c>
      <c r="C17" s="610"/>
      <c r="D17" s="610"/>
      <c r="E17" s="610"/>
      <c r="G17" s="46"/>
      <c r="H17" s="610"/>
      <c r="I17" s="82"/>
      <c r="J17" s="82"/>
      <c r="K17" s="82"/>
      <c r="L17" s="82"/>
      <c r="M17" s="610"/>
      <c r="N17" s="610"/>
      <c r="O17" s="610"/>
      <c r="P17" s="610"/>
      <c r="Q17" s="610"/>
      <c r="R17" s="94"/>
    </row>
    <row r="18" spans="1:19" s="32" customFormat="1" ht="21">
      <c r="A18" s="465" t="s">
        <v>823</v>
      </c>
      <c r="B18" s="466">
        <f>+'III.5.12.Trasp. recibidos'!R17</f>
        <v>82712</v>
      </c>
      <c r="C18" s="67"/>
      <c r="D18" s="67"/>
      <c r="E18" s="67"/>
      <c r="F18" s="46"/>
      <c r="G18" s="46"/>
      <c r="H18" s="67"/>
      <c r="I18" s="82"/>
      <c r="J18" s="82"/>
      <c r="K18" s="82"/>
      <c r="L18" s="82"/>
      <c r="M18" s="67"/>
      <c r="N18" s="67"/>
      <c r="O18" s="67"/>
      <c r="P18" s="67"/>
      <c r="Q18" s="67"/>
      <c r="R18" s="94"/>
      <c r="S18" s="93"/>
    </row>
    <row r="19" spans="1:19" s="32" customFormat="1" ht="21">
      <c r="A19" s="465" t="s">
        <v>985</v>
      </c>
      <c r="B19" s="466">
        <f>+'III.5.12.Trasp. recibidos'!R18</f>
        <v>88025</v>
      </c>
      <c r="C19" s="610"/>
      <c r="D19" s="82"/>
      <c r="E19" s="82"/>
      <c r="F19" s="82"/>
      <c r="G19" s="82"/>
      <c r="H19" s="82"/>
      <c r="I19" s="82"/>
      <c r="J19" s="82"/>
      <c r="K19" s="82"/>
      <c r="L19" s="82"/>
      <c r="M19" s="82"/>
      <c r="N19" s="82"/>
      <c r="O19" s="82"/>
      <c r="P19" s="82"/>
      <c r="Q19" s="82"/>
      <c r="R19" s="94"/>
      <c r="S19" s="93"/>
    </row>
    <row r="20" spans="1:19" s="32" customFormat="1" ht="21">
      <c r="A20" s="1857" t="s">
        <v>1075</v>
      </c>
      <c r="B20" s="466">
        <f>+'III.5.12.Trasp. recibidos'!R19</f>
        <v>20236</v>
      </c>
      <c r="C20" s="610"/>
      <c r="D20" s="82"/>
      <c r="E20" s="82"/>
      <c r="F20" s="82"/>
      <c r="G20" s="82"/>
      <c r="H20" s="82"/>
      <c r="I20" s="82"/>
      <c r="J20" s="82"/>
      <c r="K20" s="82"/>
      <c r="L20" s="82"/>
      <c r="M20" s="82"/>
      <c r="N20" s="82"/>
      <c r="O20" s="82"/>
      <c r="P20" s="82"/>
      <c r="Q20" s="82"/>
      <c r="R20" s="94"/>
      <c r="S20" s="93"/>
    </row>
    <row r="21" spans="1:19" s="32" customFormat="1" ht="21">
      <c r="A21" s="467" t="s">
        <v>2</v>
      </c>
      <c r="B21" s="751">
        <f>SUM(B5:B20)</f>
        <v>484374</v>
      </c>
      <c r="C21" s="82"/>
      <c r="D21" s="37"/>
      <c r="E21" s="37"/>
      <c r="F21" s="37"/>
      <c r="G21" s="53"/>
      <c r="H21" s="37"/>
      <c r="I21" s="53"/>
      <c r="J21" s="37"/>
      <c r="K21" s="37"/>
      <c r="L21" s="37"/>
      <c r="M21" s="37"/>
      <c r="N21" s="37"/>
      <c r="O21" s="37"/>
      <c r="P21" s="53"/>
      <c r="Q21" s="18"/>
      <c r="R21" s="94"/>
      <c r="S21" s="93"/>
    </row>
    <row r="22" spans="1:19" s="32" customFormat="1">
      <c r="A22" s="82"/>
      <c r="B22" s="82"/>
      <c r="C22" s="37"/>
      <c r="D22" s="37"/>
      <c r="E22" s="37"/>
      <c r="F22" s="37"/>
      <c r="G22" s="53"/>
      <c r="H22" s="37"/>
      <c r="I22" s="53"/>
      <c r="J22" s="37"/>
      <c r="K22" s="37"/>
      <c r="L22" s="37"/>
      <c r="M22" s="53"/>
      <c r="N22" s="37"/>
      <c r="O22" s="37"/>
      <c r="P22" s="37"/>
      <c r="Q22" s="37"/>
      <c r="R22" s="94"/>
      <c r="S22" s="93"/>
    </row>
    <row r="23" spans="1:19" s="32" customFormat="1">
      <c r="A23" s="82"/>
      <c r="B23" s="82"/>
      <c r="C23" s="37"/>
      <c r="D23" s="37"/>
      <c r="E23" s="37"/>
      <c r="F23" s="37"/>
      <c r="G23" s="53"/>
      <c r="H23" s="37"/>
      <c r="I23" s="53"/>
      <c r="J23" s="37"/>
      <c r="K23" s="37"/>
      <c r="L23" s="37"/>
      <c r="M23" s="53"/>
      <c r="N23" s="37"/>
      <c r="O23" s="37"/>
      <c r="P23" s="37"/>
      <c r="Q23" s="37"/>
      <c r="R23" s="94"/>
      <c r="S23" s="94"/>
    </row>
    <row r="24" spans="1:19" s="32" customFormat="1">
      <c r="A24" s="82"/>
      <c r="B24" s="82"/>
      <c r="C24" s="37"/>
      <c r="D24" s="37"/>
      <c r="E24" s="37"/>
      <c r="F24" s="37"/>
      <c r="G24" s="53"/>
      <c r="H24" s="37"/>
      <c r="I24" s="53"/>
      <c r="J24" s="37"/>
      <c r="K24" s="37"/>
      <c r="L24" s="37"/>
      <c r="M24" s="37"/>
      <c r="N24" s="37"/>
      <c r="O24" s="37"/>
      <c r="P24" s="53"/>
      <c r="Q24" s="37"/>
      <c r="R24" s="94"/>
      <c r="S24" s="94"/>
    </row>
    <row r="25" spans="1:19" s="32" customFormat="1">
      <c r="A25" s="82"/>
      <c r="B25" s="82"/>
      <c r="C25" s="37"/>
      <c r="D25" s="37"/>
      <c r="E25" s="37"/>
      <c r="F25" s="37"/>
      <c r="G25" s="53"/>
      <c r="H25" s="37"/>
      <c r="I25" s="53"/>
      <c r="J25" s="37"/>
      <c r="K25" s="37"/>
      <c r="L25" s="37"/>
      <c r="M25" s="53"/>
      <c r="N25" s="37"/>
      <c r="O25" s="37"/>
      <c r="P25" s="53"/>
      <c r="Q25" s="53"/>
      <c r="R25" s="94"/>
      <c r="S25" s="94"/>
    </row>
    <row r="26" spans="1:19" s="32" customFormat="1">
      <c r="A26" s="82"/>
      <c r="B26" s="82"/>
      <c r="C26" s="37"/>
      <c r="D26" s="37"/>
      <c r="E26" s="37"/>
      <c r="F26" s="37"/>
      <c r="G26" s="37"/>
      <c r="H26" s="37"/>
      <c r="I26" s="53"/>
      <c r="J26" s="37"/>
      <c r="K26" s="53"/>
      <c r="L26" s="53"/>
      <c r="M26" s="37"/>
      <c r="N26" s="37"/>
      <c r="O26" s="37"/>
      <c r="P26" s="37"/>
      <c r="Q26" s="37"/>
      <c r="R26" s="94"/>
      <c r="S26" s="94"/>
    </row>
    <row r="27" spans="1:19" s="32" customFormat="1">
      <c r="A27" s="82"/>
      <c r="B27" s="82"/>
      <c r="C27" s="37"/>
      <c r="D27" s="37"/>
      <c r="E27" s="37"/>
      <c r="F27" s="37"/>
      <c r="G27" s="37"/>
      <c r="H27" s="37"/>
      <c r="I27" s="53"/>
      <c r="J27" s="37"/>
      <c r="K27" s="37"/>
      <c r="L27" s="37"/>
      <c r="M27" s="53"/>
      <c r="N27" s="37"/>
      <c r="O27" s="37"/>
      <c r="P27" s="37"/>
      <c r="Q27" s="53"/>
      <c r="R27" s="94"/>
      <c r="S27" s="94"/>
    </row>
    <row r="28" spans="1:19" s="32" customFormat="1">
      <c r="A28" s="82"/>
      <c r="B28" s="82"/>
      <c r="C28" s="37"/>
      <c r="D28" s="37"/>
      <c r="E28" s="37"/>
      <c r="F28" s="37"/>
      <c r="G28" s="53"/>
      <c r="H28" s="37"/>
      <c r="I28" s="53"/>
      <c r="J28" s="37"/>
      <c r="K28" s="37"/>
      <c r="L28" s="37"/>
      <c r="M28" s="53"/>
      <c r="N28" s="37"/>
      <c r="O28" s="37"/>
      <c r="P28" s="37"/>
      <c r="Q28" s="53"/>
      <c r="R28" s="94"/>
      <c r="S28" s="94"/>
    </row>
    <row r="29" spans="1:19" s="32" customFormat="1">
      <c r="A29" s="82"/>
      <c r="B29" s="82"/>
      <c r="C29" s="37"/>
      <c r="D29" s="19"/>
      <c r="E29" s="19"/>
      <c r="F29" s="19"/>
      <c r="G29" s="20"/>
      <c r="H29" s="19"/>
      <c r="I29" s="20"/>
      <c r="J29" s="19"/>
      <c r="K29" s="20"/>
      <c r="L29" s="20"/>
      <c r="M29" s="20"/>
      <c r="N29" s="19"/>
      <c r="O29" s="19"/>
      <c r="P29" s="19"/>
      <c r="Q29" s="21"/>
      <c r="R29" s="94"/>
      <c r="S29" s="94"/>
    </row>
    <row r="30" spans="1:19" s="32" customFormat="1">
      <c r="A30" s="82"/>
      <c r="B30" s="82"/>
      <c r="C30" s="82"/>
      <c r="D30" s="37"/>
      <c r="E30" s="37"/>
      <c r="F30" s="37"/>
      <c r="G30" s="53"/>
      <c r="H30" s="37"/>
      <c r="I30" s="53"/>
      <c r="J30" s="37"/>
      <c r="K30" s="37"/>
      <c r="L30" s="37"/>
      <c r="M30" s="53"/>
      <c r="N30" s="37"/>
      <c r="O30" s="37"/>
      <c r="P30" s="53"/>
      <c r="Q30" s="53"/>
      <c r="R30" s="94"/>
      <c r="S30" s="94"/>
    </row>
    <row r="31" spans="1:19" s="32" customFormat="1">
      <c r="A31" s="82"/>
      <c r="B31" s="82"/>
      <c r="C31" s="37"/>
      <c r="D31" s="82"/>
      <c r="E31" s="82"/>
      <c r="F31" s="82"/>
      <c r="G31" s="82"/>
      <c r="H31" s="82"/>
      <c r="I31" s="82"/>
      <c r="J31" s="82"/>
      <c r="K31" s="82"/>
      <c r="L31" s="82"/>
      <c r="M31" s="82"/>
      <c r="N31" s="82"/>
      <c r="O31" s="82"/>
      <c r="P31" s="82"/>
      <c r="Q31" s="82"/>
      <c r="R31" s="94"/>
      <c r="S31" s="94"/>
    </row>
    <row r="32" spans="1:19" s="32" customFormat="1">
      <c r="A32" s="82"/>
      <c r="B32" s="82"/>
      <c r="C32" s="82"/>
      <c r="D32" s="82"/>
      <c r="E32" s="82"/>
      <c r="F32" s="82"/>
      <c r="G32" s="82"/>
      <c r="H32" s="82"/>
      <c r="I32" s="82"/>
      <c r="J32" s="82"/>
      <c r="K32" s="82"/>
      <c r="L32" s="82"/>
      <c r="M32" s="82"/>
      <c r="N32" s="82"/>
      <c r="O32" s="82"/>
      <c r="P32" s="82"/>
      <c r="Q32" s="82"/>
      <c r="R32" s="94"/>
      <c r="S32" s="94"/>
    </row>
    <row r="33" spans="1:21" s="32" customFormat="1">
      <c r="A33" s="82"/>
      <c r="B33" s="82"/>
      <c r="C33" s="82"/>
      <c r="D33" s="82"/>
      <c r="E33" s="82"/>
      <c r="F33" s="82"/>
      <c r="G33" s="82"/>
      <c r="H33" s="82"/>
      <c r="I33" s="82"/>
      <c r="J33" s="82"/>
      <c r="K33" s="82"/>
      <c r="L33" s="82"/>
      <c r="M33" s="82"/>
      <c r="N33" s="82"/>
      <c r="O33" s="82"/>
      <c r="P33" s="82"/>
      <c r="Q33" s="82"/>
      <c r="R33" s="94"/>
      <c r="S33" s="94"/>
    </row>
    <row r="34" spans="1:21" s="32" customFormat="1">
      <c r="A34" s="82"/>
      <c r="B34" s="82"/>
      <c r="C34" s="82"/>
      <c r="D34" s="82"/>
      <c r="E34" s="82"/>
      <c r="F34" s="82"/>
      <c r="G34" s="82"/>
      <c r="H34" s="82"/>
      <c r="I34" s="82"/>
      <c r="J34" s="82"/>
      <c r="K34" s="82"/>
      <c r="L34" s="82"/>
      <c r="M34" s="82"/>
      <c r="N34" s="82"/>
      <c r="O34" s="82"/>
      <c r="P34" s="82"/>
      <c r="Q34" s="82"/>
      <c r="R34" s="94"/>
      <c r="S34" s="94"/>
    </row>
    <row r="35" spans="1:21" s="32" customFormat="1">
      <c r="A35" s="82"/>
      <c r="B35" s="82"/>
      <c r="C35" s="82"/>
      <c r="D35" s="82"/>
      <c r="E35" s="82"/>
      <c r="F35" s="82"/>
      <c r="G35" s="82"/>
      <c r="H35" s="82"/>
      <c r="I35" s="82"/>
      <c r="J35" s="82"/>
      <c r="K35" s="82"/>
      <c r="L35" s="82"/>
      <c r="M35" s="82"/>
      <c r="N35" s="82"/>
      <c r="O35" s="82"/>
      <c r="P35" s="82"/>
      <c r="Q35" s="82"/>
      <c r="R35" s="94"/>
      <c r="S35" s="94"/>
    </row>
    <row r="36" spans="1:21" s="32" customFormat="1">
      <c r="A36" s="82"/>
      <c r="B36" s="82"/>
      <c r="C36" s="82"/>
      <c r="D36" s="82"/>
      <c r="E36" s="82"/>
      <c r="F36" s="82"/>
      <c r="G36" s="82"/>
      <c r="H36" s="82"/>
      <c r="I36" s="82"/>
      <c r="J36" s="82"/>
      <c r="K36" s="82"/>
      <c r="L36" s="82"/>
      <c r="M36" s="82"/>
      <c r="N36" s="82"/>
      <c r="O36" s="82"/>
      <c r="P36" s="82"/>
      <c r="Q36" s="82"/>
      <c r="R36" s="94"/>
      <c r="S36" s="94"/>
    </row>
    <row r="37" spans="1:21" s="32" customFormat="1">
      <c r="A37" s="82"/>
      <c r="B37" s="82"/>
      <c r="C37" s="82"/>
      <c r="D37" s="82"/>
      <c r="E37" s="82"/>
      <c r="F37" s="82"/>
      <c r="G37" s="82"/>
      <c r="H37" s="82"/>
      <c r="I37" s="82"/>
      <c r="J37" s="82"/>
      <c r="K37" s="82"/>
      <c r="L37" s="82"/>
      <c r="M37" s="82"/>
      <c r="N37" s="82"/>
      <c r="O37" s="82"/>
      <c r="P37" s="82"/>
      <c r="Q37" s="82"/>
    </row>
    <row r="38" spans="1:21" s="32" customFormat="1">
      <c r="A38" s="82"/>
      <c r="B38" s="82"/>
      <c r="C38" s="82"/>
      <c r="D38" s="82"/>
      <c r="E38" s="82"/>
      <c r="F38" s="82"/>
      <c r="G38" s="82"/>
      <c r="H38" s="82"/>
      <c r="I38" s="82"/>
      <c r="J38" s="82"/>
      <c r="K38" s="82"/>
      <c r="L38" s="82"/>
      <c r="M38" s="82"/>
      <c r="N38" s="82"/>
      <c r="O38" s="82"/>
      <c r="P38" s="82"/>
      <c r="Q38" s="82"/>
    </row>
    <row r="39" spans="1:21" s="32" customFormat="1">
      <c r="A39" s="82"/>
      <c r="B39" s="82"/>
      <c r="C39" s="82"/>
      <c r="D39" s="82"/>
      <c r="E39" s="82"/>
      <c r="F39" s="82"/>
      <c r="G39" s="82"/>
      <c r="H39" s="82"/>
      <c r="I39" s="82"/>
      <c r="J39" s="82"/>
      <c r="K39" s="82"/>
      <c r="L39" s="82"/>
      <c r="M39" s="82"/>
      <c r="N39" s="82"/>
      <c r="O39" s="82"/>
      <c r="P39" s="82"/>
      <c r="Q39" s="82"/>
      <c r="U39" s="76"/>
    </row>
    <row r="40" spans="1:21" s="32" customFormat="1">
      <c r="A40" s="82"/>
      <c r="B40" s="82"/>
      <c r="C40" s="82"/>
      <c r="D40" s="67"/>
      <c r="E40" s="67"/>
      <c r="F40" s="67"/>
      <c r="G40" s="67"/>
      <c r="H40" s="67"/>
      <c r="I40" s="67"/>
      <c r="J40" s="67"/>
      <c r="K40" s="67"/>
      <c r="L40" s="67"/>
      <c r="M40" s="67"/>
      <c r="N40" s="67"/>
      <c r="O40" s="67"/>
      <c r="P40" s="67"/>
      <c r="Q40" s="67"/>
    </row>
    <row r="41" spans="1:21" s="32" customFormat="1">
      <c r="A41" s="82"/>
      <c r="B41" s="82"/>
      <c r="C41" s="67"/>
      <c r="D41" s="67"/>
      <c r="E41" s="67"/>
      <c r="F41" s="67"/>
      <c r="G41" s="67"/>
      <c r="H41" s="67"/>
      <c r="I41" s="67"/>
      <c r="J41" s="67"/>
      <c r="K41" s="67"/>
      <c r="L41" s="67"/>
      <c r="M41" s="67"/>
      <c r="N41" s="67"/>
      <c r="O41" s="67"/>
      <c r="P41" s="67"/>
      <c r="Q41" s="67"/>
    </row>
    <row r="42" spans="1:21" s="32" customFormat="1">
      <c r="A42" s="67"/>
      <c r="B42" s="67"/>
      <c r="C42" s="67"/>
      <c r="D42" s="67"/>
      <c r="E42" s="67"/>
      <c r="F42" s="67"/>
      <c r="G42" s="67"/>
      <c r="H42" s="67"/>
      <c r="I42" s="67"/>
      <c r="J42" s="67"/>
      <c r="K42" s="67"/>
      <c r="L42" s="67"/>
      <c r="M42" s="67"/>
      <c r="N42" s="67"/>
      <c r="O42" s="67"/>
      <c r="P42" s="67"/>
      <c r="Q42" s="67"/>
    </row>
    <row r="43" spans="1:21" s="32" customFormat="1">
      <c r="A43" s="67"/>
      <c r="B43" s="67"/>
      <c r="C43" s="67"/>
      <c r="D43" s="67"/>
      <c r="E43" s="67"/>
      <c r="F43" s="67"/>
      <c r="G43" s="67"/>
      <c r="H43" s="67"/>
      <c r="I43" s="67"/>
      <c r="J43" s="67"/>
      <c r="K43" s="67"/>
      <c r="L43" s="67"/>
      <c r="M43" s="67"/>
      <c r="N43" s="67"/>
      <c r="O43" s="67"/>
      <c r="P43" s="67"/>
      <c r="Q43" s="67"/>
    </row>
    <row r="44" spans="1:21" s="32" customFormat="1">
      <c r="A44" s="67"/>
      <c r="B44" s="67"/>
      <c r="C44" s="67"/>
      <c r="D44" s="67"/>
      <c r="E44" s="67"/>
      <c r="F44" s="67"/>
      <c r="G44" s="67"/>
      <c r="H44" s="67"/>
      <c r="I44" s="67"/>
      <c r="J44" s="67"/>
      <c r="K44" s="67"/>
      <c r="L44" s="67"/>
      <c r="M44" s="67"/>
      <c r="N44" s="67"/>
      <c r="O44" s="67"/>
      <c r="P44" s="67"/>
      <c r="Q44" s="67"/>
    </row>
    <row r="45" spans="1:21" s="32" customFormat="1">
      <c r="A45" s="67"/>
      <c r="B45" s="67"/>
      <c r="C45" s="67"/>
      <c r="D45" s="67"/>
      <c r="E45" s="67"/>
      <c r="F45" s="67"/>
      <c r="G45" s="67"/>
      <c r="H45" s="67"/>
      <c r="I45" s="67"/>
      <c r="J45" s="67"/>
      <c r="K45" s="67"/>
      <c r="L45" s="67"/>
      <c r="M45" s="67"/>
      <c r="N45" s="67"/>
      <c r="O45" s="67"/>
      <c r="P45" s="67"/>
      <c r="Q45" s="67"/>
    </row>
    <row r="46" spans="1:21" s="32" customFormat="1">
      <c r="A46" s="67"/>
      <c r="B46" s="67"/>
      <c r="C46" s="67"/>
      <c r="D46" s="67"/>
      <c r="E46" s="67"/>
      <c r="F46" s="67"/>
      <c r="G46" s="67"/>
      <c r="H46" s="67"/>
      <c r="I46" s="67"/>
      <c r="J46" s="67"/>
      <c r="K46" s="67"/>
      <c r="L46" s="67"/>
      <c r="M46" s="67"/>
      <c r="N46" s="67"/>
      <c r="O46" s="67"/>
      <c r="P46" s="67"/>
      <c r="Q46" s="67"/>
    </row>
    <row r="47" spans="1:21" s="32" customFormat="1">
      <c r="A47" s="67"/>
      <c r="B47" s="67"/>
      <c r="C47" s="67"/>
      <c r="D47" s="67"/>
      <c r="E47" s="67"/>
      <c r="F47" s="67"/>
      <c r="G47" s="67"/>
      <c r="H47" s="67"/>
      <c r="I47" s="67"/>
      <c r="J47" s="67"/>
      <c r="K47" s="67"/>
      <c r="L47" s="67"/>
      <c r="M47" s="67"/>
      <c r="N47" s="67"/>
      <c r="O47" s="67"/>
      <c r="P47" s="67"/>
      <c r="Q47" s="67"/>
    </row>
    <row r="48" spans="1:21"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c r="D110" s="67"/>
      <c r="E110" s="67"/>
      <c r="F110" s="67"/>
      <c r="G110" s="67"/>
      <c r="H110" s="67"/>
      <c r="I110" s="67"/>
      <c r="J110" s="67"/>
      <c r="K110" s="67"/>
      <c r="L110" s="67"/>
      <c r="M110" s="67"/>
      <c r="N110" s="67"/>
      <c r="O110" s="67"/>
      <c r="P110" s="67"/>
      <c r="Q110" s="67"/>
    </row>
    <row r="111" spans="1:17" s="32" customFormat="1">
      <c r="A111" s="67"/>
      <c r="B111" s="67"/>
      <c r="C111" s="67"/>
    </row>
    <row r="112" spans="1:17" s="32" customFormat="1">
      <c r="A112" s="67"/>
      <c r="B112" s="67"/>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9"/>
  <sheetViews>
    <sheetView showGridLines="0" view="pageBreakPreview" zoomScale="70" zoomScaleNormal="78" zoomScaleSheetLayoutView="70" workbookViewId="0">
      <pane xSplit="1" ySplit="3" topLeftCell="F4" activePane="bottomRight" state="frozen"/>
      <selection pane="topRight" activeCell="B1" sqref="B1"/>
      <selection pane="bottomLeft" activeCell="A4" sqref="A4"/>
      <selection pane="bottomRight" activeCell="T1" sqref="T1:AB1048576"/>
    </sheetView>
  </sheetViews>
  <sheetFormatPr baseColWidth="10" defaultColWidth="11.42578125" defaultRowHeight="15"/>
  <cols>
    <col min="1" max="1" width="16.42578125" style="67" customWidth="1"/>
    <col min="2" max="2" width="14.5703125" style="1725" customWidth="1"/>
    <col min="3" max="3" width="12.7109375" style="1725" customWidth="1"/>
    <col min="4" max="4" width="14" style="1725" customWidth="1"/>
    <col min="5" max="5" width="14.5703125" style="1725" customWidth="1"/>
    <col min="6" max="6" width="14.140625" style="1725" customWidth="1"/>
    <col min="7" max="7" width="14.5703125" style="1725" customWidth="1"/>
    <col min="8" max="8" width="12.42578125" style="1725" customWidth="1"/>
    <col min="9" max="9" width="13.5703125" style="1725" customWidth="1"/>
    <col min="10" max="10" width="14.28515625" style="1725" customWidth="1"/>
    <col min="11" max="11" width="16.5703125" style="1725" customWidth="1"/>
    <col min="12" max="12" width="16.5703125" style="67" customWidth="1"/>
    <col min="13" max="13" width="18.85546875" style="67" customWidth="1"/>
    <col min="14" max="14" width="20.7109375" style="67" customWidth="1"/>
    <col min="15" max="15" width="25" style="67" customWidth="1"/>
    <col min="16" max="16" width="20.85546875" style="67" customWidth="1"/>
    <col min="17" max="17" width="19.5703125" style="67" customWidth="1"/>
    <col min="18" max="18" width="16.5703125" style="67" customWidth="1"/>
    <col min="19" max="19" width="12.140625" style="67" customWidth="1"/>
    <col min="20" max="20" width="20.28515625" style="67" customWidth="1"/>
    <col min="21" max="16384" width="11.42578125" style="67"/>
  </cols>
  <sheetData>
    <row r="1" spans="1:22" ht="113.25" customHeight="1">
      <c r="A1" s="2403"/>
      <c r="B1" s="2403"/>
      <c r="C1" s="2403"/>
      <c r="D1" s="2403"/>
      <c r="E1" s="2403"/>
      <c r="F1" s="2403"/>
      <c r="G1" s="2403"/>
      <c r="H1" s="2403"/>
      <c r="I1" s="2403"/>
      <c r="J1" s="2403"/>
      <c r="K1" s="2403"/>
      <c r="L1" s="2403"/>
      <c r="M1" s="2403"/>
      <c r="N1" s="2403"/>
      <c r="O1" s="2403"/>
      <c r="P1" s="2403"/>
      <c r="Q1" s="2403"/>
      <c r="R1" s="2403"/>
    </row>
    <row r="2" spans="1:22" s="32" customFormat="1" ht="25.5" customHeight="1">
      <c r="A2" s="2425" t="s">
        <v>161</v>
      </c>
      <c r="B2" s="2426"/>
      <c r="C2" s="2426"/>
      <c r="D2" s="2426"/>
      <c r="E2" s="2426"/>
      <c r="F2" s="2426"/>
      <c r="G2" s="2426"/>
      <c r="H2" s="2426"/>
      <c r="I2" s="2426"/>
      <c r="J2" s="2426"/>
      <c r="K2" s="2426"/>
      <c r="L2" s="2426"/>
      <c r="M2" s="2426"/>
      <c r="N2" s="2426"/>
      <c r="O2" s="2426"/>
      <c r="P2" s="2426"/>
      <c r="Q2" s="2426"/>
      <c r="R2" s="2426"/>
      <c r="S2" s="2426"/>
    </row>
    <row r="3" spans="1:22" s="1752" customFormat="1" ht="45.75" customHeight="1">
      <c r="A3" s="942" t="s">
        <v>17</v>
      </c>
      <c r="B3" s="1730" t="s">
        <v>737</v>
      </c>
      <c r="C3" s="1730" t="s">
        <v>973</v>
      </c>
      <c r="D3" s="1730" t="s">
        <v>790</v>
      </c>
      <c r="E3" s="1730" t="s">
        <v>55</v>
      </c>
      <c r="F3" s="1730" t="s">
        <v>56</v>
      </c>
      <c r="G3" s="1730" t="s">
        <v>64</v>
      </c>
      <c r="H3" s="1730" t="s">
        <v>974</v>
      </c>
      <c r="I3" s="1729" t="s">
        <v>65</v>
      </c>
      <c r="J3" s="1730" t="s">
        <v>57</v>
      </c>
      <c r="K3" s="1747" t="s">
        <v>58</v>
      </c>
      <c r="L3" s="942" t="s">
        <v>2</v>
      </c>
      <c r="M3" s="1729" t="s">
        <v>111</v>
      </c>
      <c r="N3" s="1729" t="s">
        <v>951</v>
      </c>
      <c r="O3" s="1729" t="s">
        <v>952</v>
      </c>
      <c r="P3" s="1729" t="s">
        <v>953</v>
      </c>
      <c r="Q3" s="1728" t="s">
        <v>62</v>
      </c>
      <c r="R3" s="914" t="s">
        <v>63</v>
      </c>
      <c r="T3" s="1753"/>
    </row>
    <row r="4" spans="1:22" s="784" customFormat="1" ht="18" customHeight="1">
      <c r="A4" s="426" t="s">
        <v>5</v>
      </c>
      <c r="B4" s="1764">
        <v>0</v>
      </c>
      <c r="C4" s="1764">
        <v>68</v>
      </c>
      <c r="D4" s="1764">
        <v>0</v>
      </c>
      <c r="E4" s="1764">
        <v>4</v>
      </c>
      <c r="F4" s="1764">
        <v>279</v>
      </c>
      <c r="G4" s="1764">
        <v>115</v>
      </c>
      <c r="H4" s="1764">
        <v>0</v>
      </c>
      <c r="I4" s="1764">
        <v>128</v>
      </c>
      <c r="J4" s="1764">
        <v>3</v>
      </c>
      <c r="K4" s="1764">
        <v>136</v>
      </c>
      <c r="L4" s="1765">
        <f t="shared" ref="L4:L19" si="0">SUM(B4:K4)</f>
        <v>733</v>
      </c>
      <c r="M4" s="1766">
        <v>0</v>
      </c>
      <c r="N4" s="1766">
        <v>0</v>
      </c>
      <c r="O4" s="1766">
        <v>0</v>
      </c>
      <c r="P4" s="1766">
        <v>0</v>
      </c>
      <c r="Q4" s="1767">
        <f>+P4+O4+N4+M4</f>
        <v>0</v>
      </c>
      <c r="R4" s="1765">
        <f>+Q4+L4</f>
        <v>733</v>
      </c>
      <c r="T4" s="1411"/>
      <c r="U4" s="1411"/>
    </row>
    <row r="5" spans="1:22" s="784" customFormat="1" ht="18" customHeight="1">
      <c r="A5" s="426" t="s">
        <v>6</v>
      </c>
      <c r="B5" s="1764">
        <v>0</v>
      </c>
      <c r="C5" s="1764">
        <v>94</v>
      </c>
      <c r="D5" s="1764">
        <v>0</v>
      </c>
      <c r="E5" s="1764">
        <v>19</v>
      </c>
      <c r="F5" s="1764">
        <v>349</v>
      </c>
      <c r="G5" s="1764">
        <v>176</v>
      </c>
      <c r="H5" s="1764">
        <v>0</v>
      </c>
      <c r="I5" s="1764">
        <v>1070</v>
      </c>
      <c r="J5" s="1764">
        <v>19</v>
      </c>
      <c r="K5" s="1764">
        <v>112</v>
      </c>
      <c r="L5" s="1765">
        <f t="shared" si="0"/>
        <v>1839</v>
      </c>
      <c r="M5" s="1766">
        <v>20</v>
      </c>
      <c r="N5" s="1766">
        <v>0</v>
      </c>
      <c r="O5" s="1766">
        <v>0</v>
      </c>
      <c r="P5" s="1766">
        <v>0</v>
      </c>
      <c r="Q5" s="1767">
        <f t="shared" ref="Q5:Q19" si="1">+P5+O5+N5+M5</f>
        <v>20</v>
      </c>
      <c r="R5" s="1765">
        <f t="shared" ref="R5:R18" si="2">+Q5+L5</f>
        <v>1859</v>
      </c>
      <c r="T5" s="1411"/>
      <c r="U5" s="1411"/>
    </row>
    <row r="6" spans="1:22" s="784" customFormat="1" ht="18" customHeight="1">
      <c r="A6" s="426" t="s">
        <v>7</v>
      </c>
      <c r="B6" s="1764">
        <v>0</v>
      </c>
      <c r="C6" s="1764">
        <v>27</v>
      </c>
      <c r="D6" s="1764">
        <v>0</v>
      </c>
      <c r="E6" s="1764">
        <v>0</v>
      </c>
      <c r="F6" s="1764">
        <v>57</v>
      </c>
      <c r="G6" s="1764">
        <v>136</v>
      </c>
      <c r="H6" s="1764">
        <v>0</v>
      </c>
      <c r="I6" s="1764">
        <v>585</v>
      </c>
      <c r="J6" s="1764">
        <v>8</v>
      </c>
      <c r="K6" s="1764">
        <v>434</v>
      </c>
      <c r="L6" s="1765">
        <f t="shared" si="0"/>
        <v>1247</v>
      </c>
      <c r="M6" s="1766">
        <v>0</v>
      </c>
      <c r="N6" s="1766">
        <v>0</v>
      </c>
      <c r="O6" s="1766">
        <v>0</v>
      </c>
      <c r="P6" s="1766">
        <v>0</v>
      </c>
      <c r="Q6" s="1767">
        <f t="shared" si="1"/>
        <v>0</v>
      </c>
      <c r="R6" s="1765">
        <f t="shared" si="2"/>
        <v>1247</v>
      </c>
      <c r="T6" s="1411"/>
      <c r="U6" s="1411"/>
    </row>
    <row r="7" spans="1:22" s="784" customFormat="1" ht="18" customHeight="1">
      <c r="A7" s="426" t="s">
        <v>8</v>
      </c>
      <c r="B7" s="1764">
        <v>0</v>
      </c>
      <c r="C7" s="1764">
        <v>131</v>
      </c>
      <c r="D7" s="1764">
        <v>0</v>
      </c>
      <c r="E7" s="1764">
        <v>0</v>
      </c>
      <c r="F7" s="1764">
        <v>0</v>
      </c>
      <c r="G7" s="1764">
        <v>217</v>
      </c>
      <c r="H7" s="1764">
        <v>0</v>
      </c>
      <c r="I7" s="1764">
        <v>497</v>
      </c>
      <c r="J7" s="1764">
        <v>3</v>
      </c>
      <c r="K7" s="1764">
        <v>180</v>
      </c>
      <c r="L7" s="1765">
        <f t="shared" si="0"/>
        <v>1028</v>
      </c>
      <c r="M7" s="1766">
        <v>0</v>
      </c>
      <c r="N7" s="1766">
        <v>0</v>
      </c>
      <c r="O7" s="1766">
        <v>0</v>
      </c>
      <c r="P7" s="1766">
        <v>0</v>
      </c>
      <c r="Q7" s="1767">
        <f t="shared" si="1"/>
        <v>0</v>
      </c>
      <c r="R7" s="1765">
        <f t="shared" si="2"/>
        <v>1028</v>
      </c>
      <c r="T7" s="1476"/>
      <c r="U7" s="1476"/>
      <c r="V7" s="1476"/>
    </row>
    <row r="8" spans="1:22" s="784" customFormat="1" ht="18" customHeight="1">
      <c r="A8" s="426" t="s">
        <v>9</v>
      </c>
      <c r="B8" s="1764">
        <v>0</v>
      </c>
      <c r="C8" s="1764">
        <v>52</v>
      </c>
      <c r="D8" s="1764">
        <v>0</v>
      </c>
      <c r="E8" s="1764">
        <v>0</v>
      </c>
      <c r="F8" s="1764">
        <v>0</v>
      </c>
      <c r="G8" s="1764">
        <v>174</v>
      </c>
      <c r="H8" s="1764">
        <v>0</v>
      </c>
      <c r="I8" s="1764">
        <v>1232</v>
      </c>
      <c r="J8" s="1764">
        <v>3</v>
      </c>
      <c r="K8" s="1764">
        <v>105</v>
      </c>
      <c r="L8" s="1765">
        <f t="shared" si="0"/>
        <v>1566</v>
      </c>
      <c r="M8" s="1766">
        <v>2582</v>
      </c>
      <c r="N8" s="1766">
        <v>0</v>
      </c>
      <c r="O8" s="1766">
        <v>0</v>
      </c>
      <c r="P8" s="1766">
        <v>21139</v>
      </c>
      <c r="Q8" s="1767">
        <f t="shared" si="1"/>
        <v>23721</v>
      </c>
      <c r="R8" s="1765">
        <f t="shared" si="2"/>
        <v>25287</v>
      </c>
      <c r="T8" s="1476"/>
      <c r="U8" s="1476"/>
      <c r="V8" s="1476"/>
    </row>
    <row r="9" spans="1:22" s="784" customFormat="1" ht="18" customHeight="1">
      <c r="A9" s="426" t="s">
        <v>145</v>
      </c>
      <c r="B9" s="1764">
        <v>0</v>
      </c>
      <c r="C9" s="1764">
        <v>116</v>
      </c>
      <c r="D9" s="1764">
        <v>0</v>
      </c>
      <c r="E9" s="1764">
        <v>0</v>
      </c>
      <c r="F9" s="1764">
        <v>0</v>
      </c>
      <c r="G9" s="1764">
        <v>505</v>
      </c>
      <c r="H9" s="1764">
        <v>0</v>
      </c>
      <c r="I9" s="1764">
        <v>2471</v>
      </c>
      <c r="J9" s="1764">
        <v>2</v>
      </c>
      <c r="K9" s="1764">
        <v>125</v>
      </c>
      <c r="L9" s="1765">
        <f t="shared" si="0"/>
        <v>3219</v>
      </c>
      <c r="M9" s="1766">
        <v>4114</v>
      </c>
      <c r="N9" s="1766">
        <v>0</v>
      </c>
      <c r="O9" s="1766">
        <v>1</v>
      </c>
      <c r="P9" s="1766">
        <v>3310</v>
      </c>
      <c r="Q9" s="1767">
        <f t="shared" si="1"/>
        <v>7425</v>
      </c>
      <c r="R9" s="1765">
        <f t="shared" si="2"/>
        <v>10644</v>
      </c>
      <c r="T9" s="1476"/>
      <c r="U9" s="1476"/>
      <c r="V9" s="1476"/>
    </row>
    <row r="10" spans="1:22" s="784" customFormat="1" ht="18" customHeight="1">
      <c r="A10" s="426" t="s">
        <v>177</v>
      </c>
      <c r="B10" s="1764">
        <v>0</v>
      </c>
      <c r="C10" s="1764">
        <v>306</v>
      </c>
      <c r="D10" s="1764">
        <v>0</v>
      </c>
      <c r="E10" s="1764">
        <v>0</v>
      </c>
      <c r="F10" s="1764">
        <v>0</v>
      </c>
      <c r="G10" s="1764">
        <v>572</v>
      </c>
      <c r="H10" s="1764">
        <v>0</v>
      </c>
      <c r="I10" s="1764">
        <v>3158</v>
      </c>
      <c r="J10" s="1764">
        <v>8</v>
      </c>
      <c r="K10" s="1764">
        <v>247</v>
      </c>
      <c r="L10" s="1765">
        <f t="shared" si="0"/>
        <v>4291</v>
      </c>
      <c r="M10" s="1766">
        <v>199</v>
      </c>
      <c r="N10" s="1766">
        <v>0</v>
      </c>
      <c r="O10" s="1766">
        <v>0</v>
      </c>
      <c r="P10" s="1766">
        <v>1778</v>
      </c>
      <c r="Q10" s="1767">
        <f t="shared" si="1"/>
        <v>1977</v>
      </c>
      <c r="R10" s="1765">
        <f t="shared" si="2"/>
        <v>6268</v>
      </c>
      <c r="T10" s="1476"/>
      <c r="U10" s="1476"/>
      <c r="V10" s="1476"/>
    </row>
    <row r="11" spans="1:22" s="784" customFormat="1" ht="18" customHeight="1">
      <c r="A11" s="426" t="s">
        <v>384</v>
      </c>
      <c r="B11" s="1764">
        <v>0</v>
      </c>
      <c r="C11" s="1764">
        <v>1022</v>
      </c>
      <c r="D11" s="1764">
        <v>0</v>
      </c>
      <c r="E11" s="1764">
        <v>0</v>
      </c>
      <c r="F11" s="1764">
        <v>0</v>
      </c>
      <c r="G11" s="1764">
        <v>1014</v>
      </c>
      <c r="H11" s="1764">
        <v>0</v>
      </c>
      <c r="I11" s="1764">
        <v>3741</v>
      </c>
      <c r="J11" s="1764">
        <v>11</v>
      </c>
      <c r="K11" s="1764">
        <v>783</v>
      </c>
      <c r="L11" s="1765">
        <f t="shared" si="0"/>
        <v>6571</v>
      </c>
      <c r="M11" s="1766">
        <v>17</v>
      </c>
      <c r="N11" s="1766">
        <v>0</v>
      </c>
      <c r="O11" s="1766">
        <v>1</v>
      </c>
      <c r="P11" s="1766">
        <v>3457</v>
      </c>
      <c r="Q11" s="1767">
        <f t="shared" si="1"/>
        <v>3475</v>
      </c>
      <c r="R11" s="1765">
        <f t="shared" si="2"/>
        <v>10046</v>
      </c>
      <c r="T11" s="1476"/>
      <c r="U11" s="1476"/>
      <c r="V11" s="1476"/>
    </row>
    <row r="12" spans="1:22" s="784" customFormat="1" ht="18" customHeight="1">
      <c r="A12" s="426" t="s">
        <v>417</v>
      </c>
      <c r="B12" s="1764">
        <v>0</v>
      </c>
      <c r="C12" s="1764">
        <v>1578</v>
      </c>
      <c r="D12" s="1764">
        <v>0</v>
      </c>
      <c r="E12" s="1764">
        <v>0</v>
      </c>
      <c r="F12" s="1764">
        <v>0</v>
      </c>
      <c r="G12" s="1764">
        <v>1482</v>
      </c>
      <c r="H12" s="1764">
        <v>0</v>
      </c>
      <c r="I12" s="1764">
        <v>7614</v>
      </c>
      <c r="J12" s="1764">
        <v>7</v>
      </c>
      <c r="K12" s="1764">
        <v>1278</v>
      </c>
      <c r="L12" s="1765">
        <f t="shared" si="0"/>
        <v>11959</v>
      </c>
      <c r="M12" s="1766">
        <v>1532</v>
      </c>
      <c r="N12" s="1766">
        <v>0</v>
      </c>
      <c r="O12" s="1766">
        <v>0</v>
      </c>
      <c r="P12" s="1766">
        <v>2249</v>
      </c>
      <c r="Q12" s="1767">
        <f t="shared" si="1"/>
        <v>3781</v>
      </c>
      <c r="R12" s="1765">
        <f t="shared" si="2"/>
        <v>15740</v>
      </c>
      <c r="T12" s="1476"/>
      <c r="U12" s="1476"/>
      <c r="V12" s="1476"/>
    </row>
    <row r="13" spans="1:22" s="784" customFormat="1" ht="18" customHeight="1">
      <c r="A13" s="426" t="s">
        <v>425</v>
      </c>
      <c r="B13" s="1764">
        <v>0</v>
      </c>
      <c r="C13" s="1764">
        <v>4313</v>
      </c>
      <c r="D13" s="1764">
        <v>0</v>
      </c>
      <c r="E13" s="1764">
        <v>0</v>
      </c>
      <c r="F13" s="1764">
        <v>0</v>
      </c>
      <c r="G13" s="1764">
        <v>2468</v>
      </c>
      <c r="H13" s="1764">
        <v>0</v>
      </c>
      <c r="I13" s="1764">
        <v>14806</v>
      </c>
      <c r="J13" s="1764">
        <v>768</v>
      </c>
      <c r="K13" s="1764">
        <v>2513</v>
      </c>
      <c r="L13" s="1765">
        <f t="shared" si="0"/>
        <v>24868</v>
      </c>
      <c r="M13" s="1766">
        <v>462</v>
      </c>
      <c r="N13" s="1766">
        <v>0</v>
      </c>
      <c r="O13" s="1766">
        <v>0</v>
      </c>
      <c r="P13" s="1766">
        <v>7035</v>
      </c>
      <c r="Q13" s="1767">
        <f t="shared" si="1"/>
        <v>7497</v>
      </c>
      <c r="R13" s="1765">
        <f t="shared" si="2"/>
        <v>32365</v>
      </c>
      <c r="T13" s="1476"/>
      <c r="U13" s="1476"/>
      <c r="V13" s="1476"/>
    </row>
    <row r="14" spans="1:22" s="784" customFormat="1" ht="18" customHeight="1">
      <c r="A14" s="426" t="s">
        <v>718</v>
      </c>
      <c r="B14" s="1764">
        <v>0</v>
      </c>
      <c r="C14" s="1764">
        <v>5871</v>
      </c>
      <c r="D14" s="1764">
        <v>0</v>
      </c>
      <c r="E14" s="1764">
        <v>0</v>
      </c>
      <c r="F14" s="1764">
        <v>0</v>
      </c>
      <c r="G14" s="1764">
        <v>4978</v>
      </c>
      <c r="H14" s="1764">
        <v>0</v>
      </c>
      <c r="I14" s="1764">
        <v>20426</v>
      </c>
      <c r="J14" s="1764">
        <v>1042</v>
      </c>
      <c r="K14" s="1764">
        <v>4287</v>
      </c>
      <c r="L14" s="1765">
        <f t="shared" si="0"/>
        <v>36604</v>
      </c>
      <c r="M14" s="1766">
        <v>426</v>
      </c>
      <c r="N14" s="1766">
        <v>0</v>
      </c>
      <c r="O14" s="1766">
        <v>11</v>
      </c>
      <c r="P14" s="1766">
        <v>5549</v>
      </c>
      <c r="Q14" s="1767">
        <f t="shared" si="1"/>
        <v>5986</v>
      </c>
      <c r="R14" s="1765">
        <f t="shared" si="2"/>
        <v>42590</v>
      </c>
      <c r="T14" s="1476"/>
      <c r="U14" s="1476"/>
      <c r="V14" s="1476"/>
    </row>
    <row r="15" spans="1:22" s="784" customFormat="1" ht="18" customHeight="1">
      <c r="A15" s="426" t="s">
        <v>746</v>
      </c>
      <c r="B15" s="1764">
        <v>11383</v>
      </c>
      <c r="C15" s="1764">
        <v>10015</v>
      </c>
      <c r="D15" s="1764">
        <v>0</v>
      </c>
      <c r="E15" s="1764">
        <v>0</v>
      </c>
      <c r="F15" s="1764">
        <v>0</v>
      </c>
      <c r="G15" s="1764">
        <v>10052</v>
      </c>
      <c r="H15" s="1764">
        <v>0</v>
      </c>
      <c r="I15" s="1764">
        <v>22261</v>
      </c>
      <c r="J15" s="1764">
        <v>740</v>
      </c>
      <c r="K15" s="1764">
        <v>7745</v>
      </c>
      <c r="L15" s="1765">
        <f t="shared" si="0"/>
        <v>62196</v>
      </c>
      <c r="M15" s="1766">
        <v>725</v>
      </c>
      <c r="N15" s="1766">
        <v>0</v>
      </c>
      <c r="O15" s="1766">
        <v>0</v>
      </c>
      <c r="P15" s="1766">
        <v>2156</v>
      </c>
      <c r="Q15" s="1767">
        <f t="shared" si="1"/>
        <v>2881</v>
      </c>
      <c r="R15" s="1765">
        <f t="shared" si="2"/>
        <v>65077</v>
      </c>
      <c r="T15" s="1476"/>
      <c r="U15" s="1476"/>
      <c r="V15" s="1476"/>
    </row>
    <row r="16" spans="1:22" s="1412" customFormat="1" ht="18" customHeight="1">
      <c r="A16" s="426" t="s">
        <v>798</v>
      </c>
      <c r="B16" s="1768">
        <v>13678</v>
      </c>
      <c r="C16" s="1764">
        <v>10088</v>
      </c>
      <c r="D16" s="1764">
        <v>287</v>
      </c>
      <c r="E16" s="1764">
        <v>0</v>
      </c>
      <c r="F16" s="1764">
        <v>0</v>
      </c>
      <c r="G16" s="1764">
        <v>18702</v>
      </c>
      <c r="H16" s="1764">
        <v>0</v>
      </c>
      <c r="I16" s="1764">
        <v>19380</v>
      </c>
      <c r="J16" s="1764">
        <v>1053</v>
      </c>
      <c r="K16" s="1764">
        <v>10735</v>
      </c>
      <c r="L16" s="1765">
        <f t="shared" si="0"/>
        <v>73923</v>
      </c>
      <c r="M16" s="1766">
        <v>872</v>
      </c>
      <c r="N16" s="1766">
        <v>0</v>
      </c>
      <c r="O16" s="1766">
        <v>0</v>
      </c>
      <c r="P16" s="1766">
        <v>5722</v>
      </c>
      <c r="Q16" s="1767">
        <f t="shared" si="1"/>
        <v>6594</v>
      </c>
      <c r="R16" s="1765">
        <f t="shared" si="2"/>
        <v>80517</v>
      </c>
      <c r="T16" s="1476"/>
      <c r="U16" s="1476"/>
      <c r="V16" s="1476"/>
    </row>
    <row r="17" spans="1:22" s="1412" customFormat="1" ht="18" customHeight="1">
      <c r="A17" s="426" t="s">
        <v>825</v>
      </c>
      <c r="B17" s="1768">
        <v>4664</v>
      </c>
      <c r="C17" s="1764">
        <v>14487</v>
      </c>
      <c r="D17" s="1764">
        <v>2547</v>
      </c>
      <c r="E17" s="1764">
        <v>0</v>
      </c>
      <c r="F17" s="1764">
        <v>0</v>
      </c>
      <c r="G17" s="1764">
        <v>26449</v>
      </c>
      <c r="H17" s="1764">
        <v>0</v>
      </c>
      <c r="I17" s="1764">
        <v>21853</v>
      </c>
      <c r="J17" s="1764">
        <v>665</v>
      </c>
      <c r="K17" s="1764">
        <v>9985</v>
      </c>
      <c r="L17" s="1765">
        <f t="shared" si="0"/>
        <v>80650</v>
      </c>
      <c r="M17" s="1766">
        <v>204</v>
      </c>
      <c r="N17" s="1766">
        <v>0</v>
      </c>
      <c r="O17" s="1766">
        <v>0</v>
      </c>
      <c r="P17" s="1766">
        <v>1858</v>
      </c>
      <c r="Q17" s="1767">
        <f t="shared" si="1"/>
        <v>2062</v>
      </c>
      <c r="R17" s="1765">
        <f t="shared" si="2"/>
        <v>82712</v>
      </c>
      <c r="T17" s="1476"/>
      <c r="U17" s="1476"/>
      <c r="V17" s="1476"/>
    </row>
    <row r="18" spans="1:22" s="1412" customFormat="1" ht="18" customHeight="1">
      <c r="A18" s="426" t="s">
        <v>984</v>
      </c>
      <c r="B18" s="1764">
        <v>5794</v>
      </c>
      <c r="C18" s="1764">
        <v>24336</v>
      </c>
      <c r="D18" s="1764">
        <v>3249</v>
      </c>
      <c r="E18" s="1764">
        <v>0</v>
      </c>
      <c r="F18" s="1764">
        <v>0</v>
      </c>
      <c r="G18" s="1764">
        <v>18892</v>
      </c>
      <c r="H18" s="1764">
        <v>0</v>
      </c>
      <c r="I18" s="1764">
        <v>19821</v>
      </c>
      <c r="J18" s="1764">
        <v>396</v>
      </c>
      <c r="K18" s="1764">
        <v>10586</v>
      </c>
      <c r="L18" s="1765">
        <f t="shared" si="0"/>
        <v>83074</v>
      </c>
      <c r="M18" s="1766">
        <v>316</v>
      </c>
      <c r="N18" s="1766">
        <v>0</v>
      </c>
      <c r="O18" s="1766">
        <v>0</v>
      </c>
      <c r="P18" s="1766">
        <v>4635</v>
      </c>
      <c r="Q18" s="1767">
        <f t="shared" si="1"/>
        <v>4951</v>
      </c>
      <c r="R18" s="1765">
        <f t="shared" si="2"/>
        <v>88025</v>
      </c>
      <c r="T18" s="1476"/>
      <c r="U18" s="1476"/>
      <c r="V18" s="1476"/>
    </row>
    <row r="19" spans="1:22" s="1412" customFormat="1" ht="18" customHeight="1">
      <c r="A19" s="426" t="s">
        <v>1075</v>
      </c>
      <c r="B19" s="1764">
        <v>3704</v>
      </c>
      <c r="C19" s="1764">
        <v>5422</v>
      </c>
      <c r="D19" s="1764">
        <v>731</v>
      </c>
      <c r="E19" s="1764">
        <v>0</v>
      </c>
      <c r="F19" s="1764">
        <v>0</v>
      </c>
      <c r="G19" s="1764">
        <v>2866</v>
      </c>
      <c r="H19" s="1764">
        <v>0</v>
      </c>
      <c r="I19" s="1764">
        <v>5518</v>
      </c>
      <c r="J19" s="1764">
        <v>95</v>
      </c>
      <c r="K19" s="1764">
        <v>1414</v>
      </c>
      <c r="L19" s="1765">
        <f t="shared" si="0"/>
        <v>19750</v>
      </c>
      <c r="M19" s="1766">
        <v>402</v>
      </c>
      <c r="N19" s="1766">
        <v>0</v>
      </c>
      <c r="O19" s="1766">
        <v>0</v>
      </c>
      <c r="P19" s="1766">
        <v>84</v>
      </c>
      <c r="Q19" s="1767">
        <f t="shared" si="1"/>
        <v>486</v>
      </c>
      <c r="R19" s="1765">
        <f>+Q19+L19</f>
        <v>20236</v>
      </c>
      <c r="T19" s="1476"/>
      <c r="U19" s="1476"/>
      <c r="V19" s="1476"/>
    </row>
    <row r="20" spans="1:22" s="784" customFormat="1" ht="21.75" customHeight="1">
      <c r="A20" s="942" t="s">
        <v>2</v>
      </c>
      <c r="B20" s="1744">
        <f>SUM(B4:B19)</f>
        <v>39223</v>
      </c>
      <c r="C20" s="1744">
        <f>SUM(C4:C19)</f>
        <v>77926</v>
      </c>
      <c r="D20" s="1744">
        <f t="shared" ref="D20:K20" si="3">SUM(D4:D19)</f>
        <v>6814</v>
      </c>
      <c r="E20" s="1744">
        <f t="shared" si="3"/>
        <v>23</v>
      </c>
      <c r="F20" s="1744">
        <f>SUM(F4:F19)</f>
        <v>685</v>
      </c>
      <c r="G20" s="1744">
        <f t="shared" si="3"/>
        <v>88798</v>
      </c>
      <c r="H20" s="1744">
        <f t="shared" si="3"/>
        <v>0</v>
      </c>
      <c r="I20" s="1744">
        <f t="shared" si="3"/>
        <v>144561</v>
      </c>
      <c r="J20" s="1744">
        <f t="shared" si="3"/>
        <v>4823</v>
      </c>
      <c r="K20" s="1744">
        <f t="shared" si="3"/>
        <v>50665</v>
      </c>
      <c r="L20" s="1745">
        <f>SUM(L4:L19)</f>
        <v>413518</v>
      </c>
      <c r="M20" s="1744">
        <f>SUM(M4:M19)</f>
        <v>11871</v>
      </c>
      <c r="N20" s="1744">
        <f>SUM(N4:N19)</f>
        <v>0</v>
      </c>
      <c r="O20" s="1744">
        <f t="shared" ref="O20:P20" si="4">SUM(O4:O19)</f>
        <v>13</v>
      </c>
      <c r="P20" s="1744">
        <f t="shared" si="4"/>
        <v>58972</v>
      </c>
      <c r="Q20" s="1746">
        <f>SUM(Q4:Q19)</f>
        <v>70856</v>
      </c>
      <c r="R20" s="1745">
        <f>SUM(R4:R19)</f>
        <v>484374</v>
      </c>
      <c r="S20" s="1413"/>
      <c r="T20" s="1411"/>
      <c r="U20" s="1411"/>
    </row>
    <row r="21" spans="1:22" s="32" customFormat="1">
      <c r="A21" s="1754" t="s">
        <v>975</v>
      </c>
      <c r="B21" s="617"/>
      <c r="C21" s="617"/>
      <c r="D21" s="617"/>
      <c r="E21" s="617"/>
      <c r="F21" s="1725"/>
      <c r="G21" s="1725"/>
      <c r="H21" s="617"/>
      <c r="I21" s="617"/>
      <c r="J21" s="617"/>
      <c r="K21" s="617"/>
      <c r="L21" s="82"/>
      <c r="M21" s="82" t="s">
        <v>157</v>
      </c>
      <c r="N21" s="82"/>
      <c r="O21" s="82"/>
      <c r="P21" s="82"/>
      <c r="Q21" s="82"/>
      <c r="R21" s="82"/>
      <c r="T21" s="153"/>
      <c r="U21" s="153"/>
    </row>
    <row r="22" spans="1:22" s="1760" customFormat="1" ht="16.5">
      <c r="A22" s="1755" t="s">
        <v>979</v>
      </c>
      <c r="B22" s="1757"/>
      <c r="C22" s="1757"/>
      <c r="D22" s="1757"/>
      <c r="E22" s="1757"/>
      <c r="F22" s="1758"/>
      <c r="G22" s="1758"/>
      <c r="H22" s="1757"/>
      <c r="I22" s="1757"/>
      <c r="J22" s="1757"/>
      <c r="K22" s="1757"/>
      <c r="L22" s="1759"/>
      <c r="M22" s="1759"/>
      <c r="N22" s="1759"/>
      <c r="O22" s="1759"/>
      <c r="P22" s="1759"/>
      <c r="Q22" s="1759"/>
      <c r="R22" s="1759"/>
      <c r="T22" s="1761"/>
      <c r="U22" s="1761"/>
    </row>
    <row r="23" spans="1:22" s="1760" customFormat="1" ht="16.5">
      <c r="A23" s="1755" t="s">
        <v>980</v>
      </c>
      <c r="B23" s="1757"/>
      <c r="C23" s="1757"/>
      <c r="D23" s="1757"/>
      <c r="E23" s="1757"/>
      <c r="F23" s="1758"/>
      <c r="G23" s="1758"/>
      <c r="H23" s="1757"/>
      <c r="I23" s="1757"/>
      <c r="J23" s="1757"/>
      <c r="K23" s="1757"/>
      <c r="L23" s="1759"/>
      <c r="M23" s="1759"/>
      <c r="N23" s="1759"/>
      <c r="O23" s="1759"/>
      <c r="P23" s="1759"/>
      <c r="Q23" s="1759"/>
      <c r="R23" s="1759"/>
      <c r="T23" s="1761"/>
      <c r="U23" s="1761"/>
    </row>
    <row r="24" spans="1:22" s="1760" customFormat="1" ht="16.5">
      <c r="A24" s="1755" t="s">
        <v>981</v>
      </c>
      <c r="B24" s="1757"/>
      <c r="C24" s="1757"/>
      <c r="D24" s="1757"/>
      <c r="E24" s="1757"/>
      <c r="F24" s="1758"/>
      <c r="G24" s="1758"/>
      <c r="H24" s="1757"/>
      <c r="I24" s="1757"/>
      <c r="J24" s="1757"/>
      <c r="K24" s="1757"/>
      <c r="L24" s="1759"/>
      <c r="M24" s="1759"/>
      <c r="N24" s="1759"/>
      <c r="O24" s="1759"/>
      <c r="P24" s="1759"/>
      <c r="Q24" s="1759"/>
      <c r="R24" s="1759"/>
      <c r="T24" s="1761"/>
      <c r="U24" s="1761"/>
    </row>
    <row r="25" spans="1:22" s="1760" customFormat="1" ht="16.5">
      <c r="A25" s="1755" t="s">
        <v>982</v>
      </c>
      <c r="B25" s="1757"/>
      <c r="C25" s="1757"/>
      <c r="D25" s="1762"/>
      <c r="E25" s="1762"/>
      <c r="F25" s="1762"/>
      <c r="G25" s="1749"/>
      <c r="H25" s="1762"/>
      <c r="I25" s="1749"/>
      <c r="J25" s="1762"/>
      <c r="K25" s="1762"/>
      <c r="L25" s="1763"/>
      <c r="M25" s="1763"/>
      <c r="N25" s="1763"/>
      <c r="O25" s="1763"/>
      <c r="P25" s="1763"/>
      <c r="Q25" s="53"/>
      <c r="R25" s="18"/>
    </row>
    <row r="26" spans="1:22" s="1760" customFormat="1">
      <c r="A26" s="1755"/>
      <c r="B26" s="1757"/>
      <c r="C26" s="1757"/>
      <c r="D26" s="1762"/>
      <c r="E26" s="1762"/>
      <c r="F26" s="1762"/>
      <c r="G26" s="1749"/>
      <c r="H26" s="1762"/>
      <c r="I26" s="1749"/>
      <c r="J26" s="1762"/>
      <c r="K26" s="1762"/>
      <c r="L26" s="1763"/>
      <c r="M26" s="1763"/>
      <c r="N26" s="1763"/>
      <c r="O26" s="1763"/>
      <c r="P26" s="1763"/>
      <c r="Q26" s="53"/>
      <c r="R26" s="18"/>
    </row>
    <row r="27" spans="1:22" s="32" customFormat="1">
      <c r="A27" s="82"/>
      <c r="B27" s="617"/>
      <c r="C27" s="617"/>
      <c r="D27" s="1748"/>
      <c r="E27" s="1748"/>
      <c r="F27" s="1748"/>
      <c r="G27" s="1749"/>
      <c r="H27" s="1748"/>
      <c r="I27" s="1749"/>
      <c r="J27" s="1748"/>
      <c r="K27" s="1748"/>
      <c r="L27" s="37"/>
      <c r="M27" s="37"/>
      <c r="N27" s="53"/>
      <c r="O27" s="37"/>
      <c r="P27" s="37"/>
      <c r="Q27" s="37"/>
      <c r="R27" s="37"/>
    </row>
    <row r="28" spans="1:22" s="32" customFormat="1">
      <c r="A28" s="82"/>
      <c r="B28" s="617"/>
      <c r="C28" s="617"/>
      <c r="D28" s="1748"/>
      <c r="E28" s="1748"/>
      <c r="F28" s="1748"/>
      <c r="G28" s="1749"/>
      <c r="H28" s="1748"/>
      <c r="I28" s="1749"/>
      <c r="J28" s="1748"/>
      <c r="K28" s="1748"/>
      <c r="L28" s="37"/>
      <c r="M28" s="37"/>
      <c r="N28" s="53"/>
      <c r="O28" s="37"/>
      <c r="P28" s="37"/>
      <c r="Q28" s="37"/>
      <c r="R28" s="37"/>
    </row>
    <row r="29" spans="1:22" s="32" customFormat="1">
      <c r="A29" s="82"/>
      <c r="B29" s="617"/>
      <c r="C29" s="617"/>
      <c r="D29" s="1748"/>
      <c r="E29" s="1748"/>
      <c r="F29" s="1748"/>
      <c r="G29" s="1749"/>
      <c r="H29" s="1748"/>
      <c r="I29" s="1749"/>
      <c r="J29" s="1748"/>
      <c r="K29" s="1748"/>
      <c r="L29" s="37"/>
      <c r="M29" s="37"/>
      <c r="N29" s="37"/>
      <c r="O29" s="37"/>
      <c r="P29" s="37"/>
      <c r="Q29" s="53"/>
      <c r="R29" s="37"/>
    </row>
    <row r="30" spans="1:22" s="32" customFormat="1">
      <c r="A30" s="82"/>
      <c r="B30" s="617"/>
      <c r="C30" s="617"/>
      <c r="D30" s="1748"/>
      <c r="E30" s="1748"/>
      <c r="F30" s="1748"/>
      <c r="G30" s="1749"/>
      <c r="H30" s="1748"/>
      <c r="I30" s="1749"/>
      <c r="J30" s="1748"/>
      <c r="K30" s="1748"/>
      <c r="L30" s="37"/>
      <c r="M30" s="37"/>
      <c r="N30" s="53"/>
      <c r="O30" s="37"/>
      <c r="P30" s="37"/>
      <c r="Q30" s="53"/>
      <c r="R30" s="53"/>
    </row>
    <row r="31" spans="1:22" s="32" customFormat="1">
      <c r="A31" s="82"/>
      <c r="B31" s="617"/>
      <c r="C31" s="617"/>
      <c r="D31" s="1748"/>
      <c r="E31" s="1748"/>
      <c r="F31" s="1748"/>
      <c r="G31" s="1748"/>
      <c r="H31" s="1748"/>
      <c r="I31" s="1749"/>
      <c r="J31" s="1748"/>
      <c r="K31" s="1748"/>
      <c r="L31" s="53"/>
      <c r="M31" s="53"/>
      <c r="N31" s="37"/>
      <c r="O31" s="37"/>
      <c r="P31" s="37"/>
      <c r="Q31" s="37"/>
      <c r="R31" s="37"/>
    </row>
    <row r="32" spans="1:22" s="32" customFormat="1">
      <c r="A32" s="82"/>
      <c r="B32" s="617"/>
      <c r="C32" s="617"/>
      <c r="D32" s="1748"/>
      <c r="E32" s="1748"/>
      <c r="F32" s="1748"/>
      <c r="G32" s="1748"/>
      <c r="H32" s="1748"/>
      <c r="I32" s="1749"/>
      <c r="J32" s="1748"/>
      <c r="K32" s="1748"/>
      <c r="L32" s="37"/>
      <c r="M32" s="37"/>
      <c r="N32" s="53"/>
      <c r="O32" s="37"/>
      <c r="P32" s="37"/>
      <c r="Q32" s="37"/>
      <c r="R32" s="53"/>
    </row>
    <row r="33" spans="1:18" s="32" customFormat="1">
      <c r="A33" s="82"/>
      <c r="B33" s="617"/>
      <c r="C33" s="617"/>
      <c r="D33" s="1748"/>
      <c r="E33" s="1748"/>
      <c r="F33" s="1748"/>
      <c r="G33" s="1749"/>
      <c r="H33" s="1748"/>
      <c r="I33" s="1749"/>
      <c r="J33" s="1748"/>
      <c r="K33" s="1748"/>
      <c r="L33" s="37"/>
      <c r="M33" s="37"/>
      <c r="N33" s="53"/>
      <c r="O33" s="37"/>
      <c r="P33" s="37"/>
      <c r="Q33" s="37"/>
      <c r="R33" s="53"/>
    </row>
    <row r="34" spans="1:18" s="32" customFormat="1">
      <c r="A34" s="82"/>
      <c r="B34" s="617"/>
      <c r="C34" s="617"/>
      <c r="D34" s="617"/>
      <c r="E34" s="1750"/>
      <c r="F34" s="1750"/>
      <c r="G34" s="1751"/>
      <c r="H34" s="1750"/>
      <c r="I34" s="1751"/>
      <c r="J34" s="1750"/>
      <c r="K34" s="1750"/>
      <c r="L34" s="20"/>
      <c r="M34" s="20"/>
      <c r="N34" s="20"/>
      <c r="O34" s="19"/>
      <c r="P34" s="19"/>
      <c r="Q34" s="19"/>
      <c r="R34" s="21"/>
    </row>
    <row r="35" spans="1:18" s="32" customFormat="1">
      <c r="A35" s="82"/>
      <c r="B35" s="617"/>
      <c r="C35" s="617"/>
      <c r="D35" s="1748"/>
      <c r="E35" s="1748"/>
      <c r="F35" s="1748"/>
      <c r="G35" s="1749"/>
      <c r="H35" s="1748"/>
      <c r="I35" s="1749"/>
      <c r="J35" s="1748"/>
      <c r="K35" s="1748"/>
      <c r="L35" s="37"/>
      <c r="M35" s="37"/>
      <c r="N35" s="53"/>
      <c r="O35" s="37"/>
      <c r="P35" s="37"/>
      <c r="Q35" s="53"/>
      <c r="R35" s="53"/>
    </row>
    <row r="36" spans="1:18" s="32" customFormat="1">
      <c r="A36" s="82"/>
      <c r="B36" s="617"/>
      <c r="C36" s="617"/>
      <c r="D36" s="617"/>
      <c r="E36" s="617"/>
      <c r="F36" s="617"/>
      <c r="G36" s="617"/>
      <c r="H36" s="617"/>
      <c r="I36" s="617"/>
      <c r="J36" s="617"/>
      <c r="K36" s="617"/>
      <c r="L36" s="82"/>
      <c r="M36" s="82"/>
      <c r="N36" s="82"/>
      <c r="O36" s="82"/>
      <c r="P36" s="82"/>
      <c r="Q36" s="82"/>
      <c r="R36" s="82"/>
    </row>
    <row r="37" spans="1:18" s="32" customFormat="1">
      <c r="A37" s="82"/>
      <c r="B37" s="617"/>
      <c r="C37" s="617"/>
      <c r="D37" s="617"/>
      <c r="E37" s="617"/>
      <c r="F37" s="617"/>
      <c r="G37" s="617"/>
      <c r="H37" s="617"/>
      <c r="I37" s="617"/>
      <c r="J37" s="617"/>
      <c r="K37" s="617"/>
      <c r="L37" s="82"/>
      <c r="M37" s="82"/>
      <c r="N37" s="82"/>
      <c r="O37" s="82"/>
      <c r="P37" s="82"/>
      <c r="Q37" s="82"/>
      <c r="R37" s="82"/>
    </row>
    <row r="38" spans="1:18" s="32" customFormat="1">
      <c r="A38" s="82"/>
      <c r="B38" s="617"/>
      <c r="C38" s="617"/>
      <c r="D38" s="617"/>
      <c r="E38" s="617"/>
      <c r="F38" s="617"/>
      <c r="G38" s="617"/>
      <c r="H38" s="617"/>
      <c r="I38" s="617"/>
      <c r="J38" s="617"/>
      <c r="K38" s="617"/>
      <c r="L38" s="82"/>
      <c r="M38" s="82"/>
      <c r="N38" s="82"/>
      <c r="O38" s="82"/>
      <c r="P38" s="82"/>
      <c r="Q38" s="82"/>
      <c r="R38" s="82"/>
    </row>
    <row r="39" spans="1:18" s="32" customFormat="1">
      <c r="A39" s="82"/>
      <c r="B39" s="617"/>
      <c r="C39" s="617"/>
      <c r="D39" s="617"/>
      <c r="E39" s="617"/>
      <c r="F39" s="617"/>
      <c r="G39" s="617"/>
      <c r="H39" s="617"/>
      <c r="I39" s="617"/>
      <c r="J39" s="617"/>
      <c r="K39" s="617"/>
      <c r="L39" s="82"/>
      <c r="M39" s="82"/>
      <c r="N39" s="82"/>
      <c r="O39" s="82"/>
      <c r="P39" s="82"/>
      <c r="Q39" s="82"/>
      <c r="R39" s="82"/>
    </row>
    <row r="40" spans="1:18" s="32" customFormat="1">
      <c r="A40" s="82"/>
      <c r="B40" s="617"/>
      <c r="C40" s="617"/>
      <c r="D40" s="617"/>
      <c r="E40" s="617"/>
      <c r="F40" s="617"/>
      <c r="G40" s="617"/>
      <c r="H40" s="617"/>
      <c r="I40" s="617"/>
      <c r="J40" s="617"/>
      <c r="K40" s="617"/>
      <c r="L40" s="82"/>
      <c r="M40" s="82"/>
      <c r="N40" s="82"/>
      <c r="O40" s="82"/>
      <c r="P40" s="82"/>
      <c r="Q40" s="82"/>
      <c r="R40" s="82"/>
    </row>
    <row r="41" spans="1:18" s="32" customFormat="1">
      <c r="A41" s="82"/>
      <c r="B41" s="617"/>
      <c r="C41" s="617"/>
      <c r="D41" s="617"/>
      <c r="E41" s="617"/>
      <c r="F41" s="617"/>
      <c r="G41" s="617"/>
      <c r="H41" s="617"/>
      <c r="I41" s="617"/>
      <c r="J41" s="617"/>
      <c r="K41" s="617"/>
      <c r="L41" s="82"/>
      <c r="M41" s="82"/>
      <c r="N41" s="82"/>
      <c r="O41" s="82"/>
      <c r="P41" s="82"/>
      <c r="Q41" s="82"/>
      <c r="R41" s="82"/>
    </row>
    <row r="42" spans="1:18" s="32" customFormat="1">
      <c r="A42" s="82"/>
      <c r="B42" s="617"/>
      <c r="C42" s="617"/>
      <c r="D42" s="617"/>
      <c r="E42" s="617"/>
      <c r="F42" s="617"/>
      <c r="G42" s="617"/>
      <c r="H42" s="617"/>
      <c r="I42" s="617"/>
      <c r="J42" s="617"/>
      <c r="K42" s="617"/>
      <c r="L42" s="82"/>
      <c r="M42" s="82"/>
      <c r="N42" s="82"/>
      <c r="O42" s="82"/>
      <c r="P42" s="82"/>
      <c r="Q42" s="82"/>
      <c r="R42" s="82"/>
    </row>
    <row r="43" spans="1:18" s="32" customFormat="1">
      <c r="A43" s="82"/>
      <c r="B43" s="617"/>
      <c r="C43" s="617"/>
      <c r="D43" s="617"/>
      <c r="E43" s="617"/>
      <c r="F43" s="617"/>
      <c r="G43" s="617"/>
      <c r="H43" s="617"/>
      <c r="I43" s="617"/>
      <c r="J43" s="617"/>
      <c r="K43" s="617"/>
      <c r="L43" s="82"/>
      <c r="M43" s="82"/>
      <c r="N43" s="82"/>
      <c r="O43" s="82"/>
      <c r="P43" s="82"/>
      <c r="Q43" s="82"/>
      <c r="R43" s="82"/>
    </row>
    <row r="44" spans="1:18" s="32" customFormat="1">
      <c r="A44" s="82"/>
      <c r="B44" s="617"/>
      <c r="C44" s="617"/>
      <c r="D44" s="617"/>
      <c r="E44" s="617"/>
      <c r="F44" s="617"/>
      <c r="G44" s="617"/>
      <c r="H44" s="617"/>
      <c r="I44" s="617"/>
      <c r="J44" s="617"/>
      <c r="K44" s="617"/>
      <c r="L44" s="82"/>
      <c r="M44" s="82"/>
      <c r="N44" s="82"/>
      <c r="O44" s="82"/>
      <c r="P44" s="82"/>
      <c r="Q44" s="82"/>
      <c r="R44" s="82"/>
    </row>
    <row r="45" spans="1:18" s="32" customFormat="1">
      <c r="A45" s="67"/>
      <c r="B45" s="1725"/>
      <c r="C45" s="1725"/>
      <c r="D45" s="1725"/>
      <c r="E45" s="1725"/>
      <c r="F45" s="1725"/>
      <c r="G45" s="1725"/>
      <c r="H45" s="1725"/>
      <c r="I45" s="1725"/>
      <c r="J45" s="1725"/>
      <c r="K45" s="1725"/>
      <c r="L45" s="67"/>
      <c r="M45" s="67"/>
      <c r="N45" s="67"/>
      <c r="O45" s="67"/>
      <c r="P45" s="67"/>
      <c r="Q45" s="67"/>
      <c r="R45" s="67"/>
    </row>
    <row r="46" spans="1:18" s="32" customFormat="1">
      <c r="A46" s="67"/>
      <c r="B46" s="1725"/>
      <c r="C46" s="1725"/>
      <c r="D46" s="1725"/>
      <c r="E46" s="1725"/>
      <c r="F46" s="1725"/>
      <c r="G46" s="1725"/>
      <c r="H46" s="1725"/>
      <c r="I46" s="1725"/>
      <c r="J46" s="1725"/>
      <c r="K46" s="1725"/>
      <c r="L46" s="67"/>
      <c r="M46" s="67"/>
      <c r="N46" s="67"/>
      <c r="O46" s="67"/>
      <c r="P46" s="67"/>
      <c r="Q46" s="67"/>
      <c r="R46" s="67"/>
    </row>
    <row r="47" spans="1:18" s="32" customFormat="1">
      <c r="A47" s="67"/>
      <c r="B47" s="1725"/>
      <c r="C47" s="1725"/>
      <c r="D47" s="1725"/>
      <c r="E47" s="1725"/>
      <c r="F47" s="1725"/>
      <c r="G47" s="1725"/>
      <c r="H47" s="1725"/>
      <c r="I47" s="1725"/>
      <c r="J47" s="1725"/>
      <c r="K47" s="1725"/>
      <c r="L47" s="67"/>
      <c r="M47" s="67"/>
      <c r="N47" s="67"/>
      <c r="O47" s="67"/>
      <c r="P47" s="67"/>
      <c r="Q47" s="67"/>
      <c r="R47" s="67"/>
    </row>
    <row r="48" spans="1:18" s="32" customFormat="1">
      <c r="A48" s="67"/>
      <c r="B48" s="1725"/>
      <c r="C48" s="1725"/>
      <c r="D48" s="1725"/>
      <c r="E48" s="1725"/>
      <c r="F48" s="1725"/>
      <c r="G48" s="1725"/>
      <c r="H48" s="1725"/>
      <c r="I48" s="1725"/>
      <c r="J48" s="1725"/>
      <c r="K48" s="1725"/>
      <c r="L48" s="67"/>
      <c r="M48" s="67"/>
      <c r="N48" s="67"/>
      <c r="O48" s="67"/>
      <c r="P48" s="67"/>
      <c r="Q48" s="67"/>
      <c r="R48" s="67"/>
    </row>
    <row r="49" spans="1:18" s="32" customFormat="1">
      <c r="A49" s="67"/>
      <c r="B49" s="1725"/>
      <c r="C49" s="1725"/>
      <c r="D49" s="1725"/>
      <c r="E49" s="1725"/>
      <c r="F49" s="1725"/>
      <c r="G49" s="1725"/>
      <c r="H49" s="1725"/>
      <c r="I49" s="1725"/>
      <c r="J49" s="1725"/>
      <c r="K49" s="1725"/>
      <c r="L49" s="67"/>
      <c r="M49" s="67"/>
      <c r="N49" s="67"/>
      <c r="O49" s="67"/>
      <c r="P49" s="67"/>
      <c r="Q49" s="67"/>
      <c r="R49" s="67"/>
    </row>
    <row r="50" spans="1:18" s="32" customFormat="1">
      <c r="A50" s="67"/>
      <c r="B50" s="1725"/>
      <c r="C50" s="1725"/>
      <c r="D50" s="1725"/>
      <c r="E50" s="1725"/>
      <c r="F50" s="1725"/>
      <c r="G50" s="1725"/>
      <c r="H50" s="1725"/>
      <c r="I50" s="1725"/>
      <c r="J50" s="1725"/>
      <c r="K50" s="1725"/>
      <c r="L50" s="67"/>
      <c r="M50" s="67"/>
      <c r="N50" s="67"/>
      <c r="O50" s="67"/>
      <c r="P50" s="67"/>
      <c r="Q50" s="67"/>
      <c r="R50" s="67"/>
    </row>
    <row r="51" spans="1:18" s="32" customFormat="1">
      <c r="A51" s="67"/>
      <c r="B51" s="1725"/>
      <c r="C51" s="1725"/>
      <c r="D51" s="1725"/>
      <c r="E51" s="1725"/>
      <c r="F51" s="1725"/>
      <c r="G51" s="1725"/>
      <c r="H51" s="1725"/>
      <c r="I51" s="1725"/>
      <c r="J51" s="1725"/>
      <c r="K51" s="1725"/>
      <c r="L51" s="67"/>
      <c r="M51" s="67"/>
      <c r="N51" s="67"/>
      <c r="O51" s="67"/>
      <c r="P51" s="67"/>
      <c r="Q51" s="67"/>
      <c r="R51" s="67"/>
    </row>
    <row r="52" spans="1:18" s="32" customFormat="1">
      <c r="A52" s="67"/>
      <c r="B52" s="1725"/>
      <c r="C52" s="1725"/>
      <c r="D52" s="1725"/>
      <c r="E52" s="1725"/>
      <c r="F52" s="1725"/>
      <c r="G52" s="1725"/>
      <c r="H52" s="1725"/>
      <c r="I52" s="1725"/>
      <c r="J52" s="1725"/>
      <c r="K52" s="1725"/>
      <c r="L52" s="67"/>
      <c r="M52" s="67"/>
      <c r="N52" s="67"/>
      <c r="O52" s="67"/>
      <c r="P52" s="67"/>
      <c r="Q52" s="67"/>
      <c r="R52" s="67"/>
    </row>
    <row r="53" spans="1:18" s="32" customFormat="1">
      <c r="A53" s="67"/>
      <c r="B53" s="1725"/>
      <c r="C53" s="1725"/>
      <c r="D53" s="1725"/>
      <c r="E53" s="1725"/>
      <c r="F53" s="1725"/>
      <c r="G53" s="1725"/>
      <c r="H53" s="1725"/>
      <c r="I53" s="1725"/>
      <c r="J53" s="1725"/>
      <c r="K53" s="1725"/>
      <c r="L53" s="67"/>
      <c r="M53" s="67"/>
      <c r="N53" s="67"/>
      <c r="O53" s="67"/>
      <c r="P53" s="67"/>
      <c r="Q53" s="67"/>
      <c r="R53" s="67"/>
    </row>
    <row r="54" spans="1:18" s="32" customFormat="1">
      <c r="A54" s="67"/>
      <c r="B54" s="1725"/>
      <c r="C54" s="1725"/>
      <c r="D54" s="1725"/>
      <c r="E54" s="1725"/>
      <c r="F54" s="1725"/>
      <c r="G54" s="1725"/>
      <c r="H54" s="1725"/>
      <c r="I54" s="1725"/>
      <c r="J54" s="1725"/>
      <c r="K54" s="1725"/>
      <c r="L54" s="67"/>
      <c r="M54" s="67"/>
      <c r="N54" s="67"/>
      <c r="O54" s="67"/>
      <c r="P54" s="67"/>
      <c r="Q54" s="67"/>
      <c r="R54" s="67"/>
    </row>
    <row r="55" spans="1:18" s="32" customFormat="1">
      <c r="A55" s="67"/>
      <c r="B55" s="1725"/>
      <c r="C55" s="1725"/>
      <c r="D55" s="1725"/>
      <c r="E55" s="1725"/>
      <c r="F55" s="1725"/>
      <c r="G55" s="1725"/>
      <c r="H55" s="1725"/>
      <c r="I55" s="1725"/>
      <c r="J55" s="1725"/>
      <c r="K55" s="1725"/>
      <c r="L55" s="67"/>
      <c r="M55" s="67"/>
      <c r="N55" s="67"/>
      <c r="O55" s="67"/>
      <c r="P55" s="67"/>
      <c r="Q55" s="67"/>
      <c r="R55" s="67"/>
    </row>
    <row r="56" spans="1:18" s="32" customFormat="1">
      <c r="A56" s="67"/>
      <c r="B56" s="1725"/>
      <c r="C56" s="1725"/>
      <c r="D56" s="1725"/>
      <c r="E56" s="1725"/>
      <c r="F56" s="1725"/>
      <c r="G56" s="1725"/>
      <c r="H56" s="1725"/>
      <c r="I56" s="1725"/>
      <c r="J56" s="1725"/>
      <c r="K56" s="1725"/>
      <c r="L56" s="67"/>
      <c r="M56" s="67"/>
      <c r="N56" s="67"/>
      <c r="O56" s="67"/>
      <c r="P56" s="67"/>
      <c r="Q56" s="67"/>
      <c r="R56" s="67"/>
    </row>
    <row r="57" spans="1:18" s="32" customFormat="1">
      <c r="A57" s="67"/>
      <c r="B57" s="1725"/>
      <c r="C57" s="1725"/>
      <c r="D57" s="1725"/>
      <c r="E57" s="1725"/>
      <c r="F57" s="1725"/>
      <c r="G57" s="1725"/>
      <c r="H57" s="1725"/>
      <c r="I57" s="1725"/>
      <c r="J57" s="1725"/>
      <c r="K57" s="1725"/>
      <c r="L57" s="67"/>
      <c r="M57" s="67"/>
      <c r="N57" s="67"/>
      <c r="O57" s="67"/>
      <c r="P57" s="67"/>
      <c r="Q57" s="67"/>
      <c r="R57" s="67"/>
    </row>
    <row r="58" spans="1:18" s="32" customFormat="1">
      <c r="A58" s="67"/>
      <c r="B58" s="1725"/>
      <c r="C58" s="1725"/>
      <c r="D58" s="1725"/>
      <c r="E58" s="1725"/>
      <c r="F58" s="1725"/>
      <c r="G58" s="1725"/>
      <c r="H58" s="1725"/>
      <c r="I58" s="1725"/>
      <c r="J58" s="1725"/>
      <c r="K58" s="1725"/>
      <c r="L58" s="67"/>
      <c r="M58" s="67"/>
      <c r="N58" s="67"/>
      <c r="O58" s="67"/>
      <c r="P58" s="67"/>
      <c r="Q58" s="67"/>
      <c r="R58" s="67"/>
    </row>
    <row r="59" spans="1:18" s="32" customFormat="1">
      <c r="A59" s="67"/>
      <c r="B59" s="1725"/>
      <c r="C59" s="1725"/>
      <c r="D59" s="1725"/>
      <c r="E59" s="1725"/>
      <c r="F59" s="1725"/>
      <c r="G59" s="1725"/>
      <c r="H59" s="1725"/>
      <c r="I59" s="1725"/>
      <c r="J59" s="1725"/>
      <c r="K59" s="1725"/>
      <c r="L59" s="67"/>
      <c r="M59" s="67"/>
      <c r="N59" s="67"/>
      <c r="O59" s="67"/>
      <c r="P59" s="67"/>
      <c r="Q59" s="67"/>
      <c r="R59" s="67"/>
    </row>
    <row r="60" spans="1:18" s="32" customFormat="1">
      <c r="A60" s="67"/>
      <c r="B60" s="1725"/>
      <c r="C60" s="1725"/>
      <c r="D60" s="1725"/>
      <c r="E60" s="1725"/>
      <c r="F60" s="1725"/>
      <c r="G60" s="1725"/>
      <c r="H60" s="1725"/>
      <c r="I60" s="1725"/>
      <c r="J60" s="1725"/>
      <c r="K60" s="1725"/>
      <c r="L60" s="67"/>
      <c r="M60" s="67"/>
      <c r="N60" s="67"/>
      <c r="O60" s="67"/>
      <c r="P60" s="67"/>
      <c r="Q60" s="67"/>
      <c r="R60" s="67"/>
    </row>
    <row r="61" spans="1:18" s="32" customFormat="1">
      <c r="A61" s="67"/>
      <c r="B61" s="1725"/>
      <c r="C61" s="1725"/>
      <c r="D61" s="1725"/>
      <c r="E61" s="1725"/>
      <c r="F61" s="1725"/>
      <c r="G61" s="1725"/>
      <c r="H61" s="1725"/>
      <c r="I61" s="1725"/>
      <c r="J61" s="1725"/>
      <c r="K61" s="1725"/>
      <c r="L61" s="67"/>
      <c r="M61" s="67"/>
      <c r="N61" s="67"/>
      <c r="O61" s="67"/>
      <c r="P61" s="67"/>
      <c r="Q61" s="67"/>
      <c r="R61" s="67"/>
    </row>
    <row r="62" spans="1:18" s="32" customFormat="1">
      <c r="A62" s="67"/>
      <c r="B62" s="1725"/>
      <c r="C62" s="1725"/>
      <c r="D62" s="1725"/>
      <c r="E62" s="1725"/>
      <c r="F62" s="1725"/>
      <c r="G62" s="1725"/>
      <c r="H62" s="1725"/>
      <c r="I62" s="1725"/>
      <c r="J62" s="1725"/>
      <c r="K62" s="1725"/>
      <c r="L62" s="67"/>
      <c r="M62" s="67"/>
      <c r="N62" s="67"/>
      <c r="O62" s="67"/>
      <c r="P62" s="67"/>
      <c r="Q62" s="67"/>
      <c r="R62" s="67"/>
    </row>
    <row r="63" spans="1:18" s="32" customFormat="1">
      <c r="A63" s="67"/>
      <c r="B63" s="1725"/>
      <c r="C63" s="1725"/>
      <c r="D63" s="1725"/>
      <c r="E63" s="1725"/>
      <c r="F63" s="1725"/>
      <c r="G63" s="1725"/>
      <c r="H63" s="1725"/>
      <c r="I63" s="1725"/>
      <c r="J63" s="1725"/>
      <c r="K63" s="1725"/>
      <c r="L63" s="67"/>
      <c r="M63" s="67"/>
      <c r="N63" s="67"/>
      <c r="O63" s="67"/>
      <c r="P63" s="67"/>
      <c r="Q63" s="67"/>
      <c r="R63" s="67"/>
    </row>
    <row r="64" spans="1:18" s="32" customFormat="1">
      <c r="A64" s="67"/>
      <c r="B64" s="1725"/>
      <c r="C64" s="1725"/>
      <c r="D64" s="1725"/>
      <c r="E64" s="1725"/>
      <c r="F64" s="1725"/>
      <c r="G64" s="1725"/>
      <c r="H64" s="1725"/>
      <c r="I64" s="1725"/>
      <c r="J64" s="1725"/>
      <c r="K64" s="1725"/>
      <c r="L64" s="67"/>
      <c r="M64" s="67"/>
      <c r="N64" s="67"/>
      <c r="O64" s="67"/>
      <c r="P64" s="67"/>
      <c r="Q64" s="67"/>
      <c r="R64" s="67"/>
    </row>
    <row r="65" spans="1:18" s="32" customFormat="1">
      <c r="A65" s="67"/>
      <c r="B65" s="1725"/>
      <c r="C65" s="1725"/>
      <c r="D65" s="1725"/>
      <c r="E65" s="1725"/>
      <c r="F65" s="1725"/>
      <c r="G65" s="1725"/>
      <c r="H65" s="1725"/>
      <c r="I65" s="1725"/>
      <c r="J65" s="1725"/>
      <c r="K65" s="1725"/>
      <c r="L65" s="67"/>
      <c r="M65" s="67"/>
      <c r="N65" s="67"/>
      <c r="O65" s="67"/>
      <c r="P65" s="67"/>
      <c r="Q65" s="67"/>
      <c r="R65" s="67"/>
    </row>
    <row r="66" spans="1:18" s="32" customFormat="1">
      <c r="A66" s="67"/>
      <c r="B66" s="1725"/>
      <c r="C66" s="1725"/>
      <c r="D66" s="1725"/>
      <c r="E66" s="1725"/>
      <c r="F66" s="1725"/>
      <c r="G66" s="1725"/>
      <c r="H66" s="1725"/>
      <c r="I66" s="1725"/>
      <c r="J66" s="1725"/>
      <c r="K66" s="1725"/>
      <c r="L66" s="67"/>
      <c r="M66" s="67"/>
      <c r="N66" s="67"/>
      <c r="O66" s="67"/>
      <c r="P66" s="67"/>
      <c r="Q66" s="67"/>
      <c r="R66" s="67"/>
    </row>
    <row r="67" spans="1:18" s="32" customFormat="1">
      <c r="A67" s="67"/>
      <c r="B67" s="1725"/>
      <c r="C67" s="1725"/>
      <c r="D67" s="1725"/>
      <c r="E67" s="1725"/>
      <c r="F67" s="1725"/>
      <c r="G67" s="1725"/>
      <c r="H67" s="1725"/>
      <c r="I67" s="1725"/>
      <c r="J67" s="1725"/>
      <c r="K67" s="1725"/>
      <c r="L67" s="67"/>
      <c r="M67" s="67"/>
      <c r="N67" s="67"/>
      <c r="O67" s="67"/>
      <c r="P67" s="67"/>
      <c r="Q67" s="67"/>
      <c r="R67" s="67"/>
    </row>
    <row r="68" spans="1:18" s="32" customFormat="1">
      <c r="A68" s="67"/>
      <c r="B68" s="1725"/>
      <c r="C68" s="1725"/>
      <c r="D68" s="1725"/>
      <c r="E68" s="1725"/>
      <c r="F68" s="1725"/>
      <c r="G68" s="1725"/>
      <c r="H68" s="1725"/>
      <c r="I68" s="1725"/>
      <c r="J68" s="1725"/>
      <c r="K68" s="1725"/>
      <c r="L68" s="67"/>
      <c r="M68" s="67"/>
      <c r="N68" s="67"/>
      <c r="O68" s="67"/>
      <c r="P68" s="67"/>
      <c r="Q68" s="67"/>
      <c r="R68" s="67"/>
    </row>
    <row r="69" spans="1:18" s="32" customFormat="1">
      <c r="A69" s="67"/>
      <c r="B69" s="1725"/>
      <c r="C69" s="1725"/>
      <c r="D69" s="1725"/>
      <c r="E69" s="1725"/>
      <c r="F69" s="1725"/>
      <c r="G69" s="1725"/>
      <c r="H69" s="1725"/>
      <c r="I69" s="1725"/>
      <c r="J69" s="1725"/>
      <c r="K69" s="1725"/>
      <c r="L69" s="67"/>
      <c r="M69" s="67"/>
      <c r="N69" s="67"/>
      <c r="O69" s="67"/>
      <c r="P69" s="67"/>
      <c r="Q69" s="67"/>
      <c r="R69" s="67"/>
    </row>
    <row r="70" spans="1:18" s="32" customFormat="1">
      <c r="A70" s="67"/>
      <c r="B70" s="1725"/>
      <c r="C70" s="1725"/>
      <c r="D70" s="1725"/>
      <c r="E70" s="1725"/>
      <c r="F70" s="1725"/>
      <c r="G70" s="1725"/>
      <c r="H70" s="1725"/>
      <c r="I70" s="1725"/>
      <c r="J70" s="1725"/>
      <c r="K70" s="1725"/>
      <c r="L70" s="67"/>
      <c r="M70" s="67"/>
      <c r="N70" s="67"/>
      <c r="O70" s="67"/>
      <c r="P70" s="67"/>
      <c r="Q70" s="67"/>
      <c r="R70" s="67"/>
    </row>
    <row r="71" spans="1:18" s="32" customFormat="1">
      <c r="A71" s="67"/>
      <c r="B71" s="1725"/>
      <c r="C71" s="1725"/>
      <c r="D71" s="1725"/>
      <c r="E71" s="1725"/>
      <c r="F71" s="1725"/>
      <c r="G71" s="1725"/>
      <c r="H71" s="1725"/>
      <c r="I71" s="1725"/>
      <c r="J71" s="1725"/>
      <c r="K71" s="1725"/>
      <c r="L71" s="67"/>
      <c r="M71" s="67"/>
      <c r="N71" s="67"/>
      <c r="O71" s="67"/>
      <c r="P71" s="67"/>
      <c r="Q71" s="67"/>
      <c r="R71" s="67"/>
    </row>
    <row r="72" spans="1:18" s="32" customFormat="1">
      <c r="A72" s="67"/>
      <c r="B72" s="1725"/>
      <c r="C72" s="1725"/>
      <c r="D72" s="1725"/>
      <c r="E72" s="1725"/>
      <c r="F72" s="1725"/>
      <c r="G72" s="1725"/>
      <c r="H72" s="1725"/>
      <c r="I72" s="1725"/>
      <c r="J72" s="1725"/>
      <c r="K72" s="1725"/>
      <c r="L72" s="67"/>
      <c r="M72" s="67"/>
      <c r="N72" s="67"/>
      <c r="O72" s="67"/>
      <c r="P72" s="67"/>
      <c r="Q72" s="67"/>
      <c r="R72" s="67"/>
    </row>
    <row r="73" spans="1:18" s="32" customFormat="1">
      <c r="A73" s="67"/>
      <c r="B73" s="1725"/>
      <c r="C73" s="1725"/>
      <c r="D73" s="1725"/>
      <c r="E73" s="1725"/>
      <c r="F73" s="1725"/>
      <c r="G73" s="1725"/>
      <c r="H73" s="1725"/>
      <c r="I73" s="1725"/>
      <c r="J73" s="1725"/>
      <c r="K73" s="1725"/>
      <c r="L73" s="67"/>
      <c r="M73" s="67"/>
      <c r="N73" s="67"/>
      <c r="O73" s="67"/>
      <c r="P73" s="67"/>
      <c r="Q73" s="67"/>
      <c r="R73" s="67"/>
    </row>
    <row r="74" spans="1:18" s="32" customFormat="1">
      <c r="A74" s="67"/>
      <c r="B74" s="1725"/>
      <c r="C74" s="1725"/>
      <c r="D74" s="1725"/>
      <c r="E74" s="1725"/>
      <c r="F74" s="1725"/>
      <c r="G74" s="1725"/>
      <c r="H74" s="1725"/>
      <c r="I74" s="1725"/>
      <c r="J74" s="1725"/>
      <c r="K74" s="1725"/>
      <c r="L74" s="67"/>
      <c r="M74" s="67"/>
      <c r="N74" s="67"/>
      <c r="O74" s="67"/>
      <c r="P74" s="67"/>
      <c r="Q74" s="67"/>
      <c r="R74" s="67"/>
    </row>
    <row r="75" spans="1:18" s="32" customFormat="1">
      <c r="A75" s="67"/>
      <c r="B75" s="1725"/>
      <c r="C75" s="1725"/>
      <c r="D75" s="1725"/>
      <c r="E75" s="1725"/>
      <c r="F75" s="1725"/>
      <c r="G75" s="1725"/>
      <c r="H75" s="1725"/>
      <c r="I75" s="1725"/>
      <c r="J75" s="1725"/>
      <c r="K75" s="1725"/>
      <c r="L75" s="67"/>
      <c r="M75" s="67"/>
      <c r="N75" s="67"/>
      <c r="O75" s="67"/>
      <c r="P75" s="67"/>
      <c r="Q75" s="67"/>
      <c r="R75" s="67"/>
    </row>
    <row r="76" spans="1:18" s="32" customFormat="1">
      <c r="A76" s="67"/>
      <c r="B76" s="1725"/>
      <c r="C76" s="1725"/>
      <c r="D76" s="1725"/>
      <c r="E76" s="1725"/>
      <c r="F76" s="1725"/>
      <c r="G76" s="1725"/>
      <c r="H76" s="1725"/>
      <c r="I76" s="1725"/>
      <c r="J76" s="1725"/>
      <c r="K76" s="1725"/>
      <c r="L76" s="67"/>
      <c r="M76" s="67"/>
      <c r="N76" s="67"/>
      <c r="O76" s="67"/>
      <c r="P76" s="67"/>
      <c r="Q76" s="67"/>
      <c r="R76" s="67"/>
    </row>
    <row r="77" spans="1:18" s="32" customFormat="1">
      <c r="A77" s="67"/>
      <c r="B77" s="1725"/>
      <c r="C77" s="1725"/>
      <c r="D77" s="1725"/>
      <c r="E77" s="1725"/>
      <c r="F77" s="1725"/>
      <c r="G77" s="1725"/>
      <c r="H77" s="1725"/>
      <c r="I77" s="1725"/>
      <c r="J77" s="1725"/>
      <c r="K77" s="1725"/>
      <c r="L77" s="67"/>
      <c r="M77" s="67"/>
      <c r="N77" s="67"/>
      <c r="O77" s="67"/>
      <c r="P77" s="67"/>
      <c r="Q77" s="67"/>
      <c r="R77" s="67"/>
    </row>
    <row r="78" spans="1:18" s="32" customFormat="1">
      <c r="A78" s="67"/>
      <c r="B78" s="1725"/>
      <c r="C78" s="1725"/>
      <c r="D78" s="1725"/>
      <c r="E78" s="1725"/>
      <c r="F78" s="1725"/>
      <c r="G78" s="1725"/>
      <c r="H78" s="1725"/>
      <c r="I78" s="1725"/>
      <c r="J78" s="1725"/>
      <c r="K78" s="1725"/>
      <c r="L78" s="67"/>
      <c r="M78" s="67"/>
      <c r="N78" s="67"/>
      <c r="O78" s="67"/>
      <c r="P78" s="67"/>
      <c r="Q78" s="67"/>
      <c r="R78" s="67"/>
    </row>
    <row r="79" spans="1:18" s="32" customFormat="1">
      <c r="A79" s="67"/>
      <c r="B79" s="1725"/>
      <c r="C79" s="1725"/>
      <c r="D79" s="1725"/>
      <c r="E79" s="1725"/>
      <c r="F79" s="1725"/>
      <c r="G79" s="1725"/>
      <c r="H79" s="1725"/>
      <c r="I79" s="1725"/>
      <c r="J79" s="1725"/>
      <c r="K79" s="1725"/>
      <c r="L79" s="67"/>
      <c r="M79" s="67"/>
      <c r="N79" s="67"/>
      <c r="O79" s="67"/>
      <c r="P79" s="67"/>
      <c r="Q79" s="67"/>
      <c r="R79" s="67"/>
    </row>
    <row r="80" spans="1:18" s="32" customFormat="1">
      <c r="A80" s="67"/>
      <c r="B80" s="1725"/>
      <c r="C80" s="1725"/>
      <c r="D80" s="1725"/>
      <c r="E80" s="1725"/>
      <c r="F80" s="1725"/>
      <c r="G80" s="1725"/>
      <c r="H80" s="1725"/>
      <c r="I80" s="1725"/>
      <c r="J80" s="1725"/>
      <c r="K80" s="1725"/>
      <c r="L80" s="67"/>
      <c r="M80" s="67"/>
      <c r="N80" s="67"/>
      <c r="O80" s="67"/>
      <c r="P80" s="67"/>
      <c r="Q80" s="67"/>
      <c r="R80" s="67"/>
    </row>
    <row r="81" spans="1:18" s="32" customFormat="1">
      <c r="A81" s="67"/>
      <c r="B81" s="1725"/>
      <c r="C81" s="1725"/>
      <c r="D81" s="1725"/>
      <c r="E81" s="1725"/>
      <c r="F81" s="1725"/>
      <c r="G81" s="1725"/>
      <c r="H81" s="1725"/>
      <c r="I81" s="1725"/>
      <c r="J81" s="1725"/>
      <c r="K81" s="1725"/>
      <c r="L81" s="67"/>
      <c r="M81" s="67"/>
      <c r="N81" s="67"/>
      <c r="O81" s="67"/>
      <c r="P81" s="67"/>
      <c r="Q81" s="67"/>
      <c r="R81" s="67"/>
    </row>
    <row r="82" spans="1:18" s="32" customFormat="1">
      <c r="A82" s="67"/>
      <c r="B82" s="1725"/>
      <c r="C82" s="1725"/>
      <c r="D82" s="1725"/>
      <c r="E82" s="1725"/>
      <c r="F82" s="1725"/>
      <c r="G82" s="1725"/>
      <c r="H82" s="1725"/>
      <c r="I82" s="1725"/>
      <c r="J82" s="1725"/>
      <c r="K82" s="1725"/>
      <c r="L82" s="67"/>
      <c r="M82" s="67"/>
      <c r="N82" s="67"/>
      <c r="O82" s="67"/>
      <c r="P82" s="67"/>
      <c r="Q82" s="67"/>
      <c r="R82" s="67"/>
    </row>
    <row r="83" spans="1:18" s="32" customFormat="1">
      <c r="A83" s="67"/>
      <c r="B83" s="1725"/>
      <c r="C83" s="1725"/>
      <c r="D83" s="1725"/>
      <c r="E83" s="1725"/>
      <c r="F83" s="1725"/>
      <c r="G83" s="1725"/>
      <c r="H83" s="1725"/>
      <c r="I83" s="1725"/>
      <c r="J83" s="1725"/>
      <c r="K83" s="1725"/>
      <c r="L83" s="67"/>
      <c r="M83" s="67"/>
      <c r="N83" s="67"/>
      <c r="O83" s="67"/>
      <c r="P83" s="67"/>
      <c r="Q83" s="67"/>
      <c r="R83" s="67"/>
    </row>
    <row r="84" spans="1:18" s="32" customFormat="1">
      <c r="A84" s="67"/>
      <c r="B84" s="1725"/>
      <c r="C84" s="1725"/>
      <c r="D84" s="1725"/>
      <c r="E84" s="1725"/>
      <c r="F84" s="1725"/>
      <c r="G84" s="1725"/>
      <c r="H84" s="1725"/>
      <c r="I84" s="1725"/>
      <c r="J84" s="1725"/>
      <c r="K84" s="1725"/>
      <c r="L84" s="67"/>
      <c r="M84" s="67"/>
      <c r="N84" s="67"/>
      <c r="O84" s="67"/>
      <c r="P84" s="67"/>
      <c r="Q84" s="67"/>
      <c r="R84" s="67"/>
    </row>
    <row r="85" spans="1:18" s="32" customFormat="1">
      <c r="A85" s="67"/>
      <c r="B85" s="1725"/>
      <c r="C85" s="1725"/>
      <c r="D85" s="1725"/>
      <c r="E85" s="1725"/>
      <c r="F85" s="1725"/>
      <c r="G85" s="1725"/>
      <c r="H85" s="1725"/>
      <c r="I85" s="1725"/>
      <c r="J85" s="1725"/>
      <c r="K85" s="1725"/>
      <c r="L85" s="67"/>
      <c r="M85" s="67"/>
      <c r="N85" s="67"/>
      <c r="O85" s="67"/>
      <c r="P85" s="67"/>
      <c r="Q85" s="67"/>
      <c r="R85" s="67"/>
    </row>
    <row r="86" spans="1:18" s="32" customFormat="1">
      <c r="A86" s="67"/>
      <c r="B86" s="1725"/>
      <c r="C86" s="1725"/>
      <c r="D86" s="1725"/>
      <c r="E86" s="1725"/>
      <c r="F86" s="1725"/>
      <c r="G86" s="1725"/>
      <c r="H86" s="1725"/>
      <c r="I86" s="1725"/>
      <c r="J86" s="1725"/>
      <c r="K86" s="1725"/>
      <c r="L86" s="67"/>
      <c r="M86" s="67"/>
      <c r="N86" s="67"/>
      <c r="O86" s="67"/>
      <c r="P86" s="67"/>
      <c r="Q86" s="67"/>
      <c r="R86" s="67"/>
    </row>
    <row r="87" spans="1:18" s="32" customFormat="1">
      <c r="A87" s="67"/>
      <c r="B87" s="1725"/>
      <c r="C87" s="1725"/>
      <c r="D87" s="1725"/>
      <c r="E87" s="1725"/>
      <c r="F87" s="1725"/>
      <c r="G87" s="1725"/>
      <c r="H87" s="1725"/>
      <c r="I87" s="1725"/>
      <c r="J87" s="1725"/>
      <c r="K87" s="1725"/>
      <c r="L87" s="67"/>
      <c r="M87" s="67"/>
      <c r="N87" s="67"/>
      <c r="O87" s="67"/>
      <c r="P87" s="67"/>
      <c r="Q87" s="67"/>
      <c r="R87" s="67"/>
    </row>
    <row r="88" spans="1:18" s="32" customFormat="1">
      <c r="A88" s="67"/>
      <c r="B88" s="1725"/>
      <c r="C88" s="1725"/>
      <c r="D88" s="1725"/>
      <c r="E88" s="1725"/>
      <c r="F88" s="1725"/>
      <c r="G88" s="1725"/>
      <c r="H88" s="1725"/>
      <c r="I88" s="1725"/>
      <c r="J88" s="1725"/>
      <c r="K88" s="1725"/>
      <c r="L88" s="67"/>
      <c r="M88" s="67"/>
      <c r="N88" s="67"/>
      <c r="O88" s="67"/>
      <c r="P88" s="67"/>
      <c r="Q88" s="67"/>
      <c r="R88" s="67"/>
    </row>
    <row r="89" spans="1:18" s="32" customFormat="1">
      <c r="A89" s="67"/>
      <c r="B89" s="1725"/>
      <c r="C89" s="1725"/>
      <c r="D89" s="1725"/>
      <c r="E89" s="1725"/>
      <c r="F89" s="1725"/>
      <c r="G89" s="1725"/>
      <c r="H89" s="1725"/>
      <c r="I89" s="1725"/>
      <c r="J89" s="1725"/>
      <c r="K89" s="1725"/>
      <c r="L89" s="67"/>
      <c r="M89" s="67"/>
      <c r="N89" s="67"/>
      <c r="O89" s="67"/>
      <c r="P89" s="67"/>
      <c r="Q89" s="67"/>
      <c r="R89" s="67"/>
    </row>
    <row r="90" spans="1:18" s="32" customFormat="1">
      <c r="A90" s="67"/>
      <c r="B90" s="1725"/>
      <c r="C90" s="1725"/>
      <c r="D90" s="1725"/>
      <c r="E90" s="1725"/>
      <c r="F90" s="1725"/>
      <c r="G90" s="1725"/>
      <c r="H90" s="1725"/>
      <c r="I90" s="1725"/>
      <c r="J90" s="1725"/>
      <c r="K90" s="1725"/>
      <c r="L90" s="67"/>
      <c r="M90" s="67"/>
      <c r="N90" s="67"/>
      <c r="O90" s="67"/>
      <c r="P90" s="67"/>
      <c r="Q90" s="67"/>
      <c r="R90" s="67"/>
    </row>
    <row r="91" spans="1:18" s="32" customFormat="1">
      <c r="A91" s="67"/>
      <c r="B91" s="1725"/>
      <c r="C91" s="1725"/>
      <c r="D91" s="1725"/>
      <c r="E91" s="1725"/>
      <c r="F91" s="1725"/>
      <c r="G91" s="1725"/>
      <c r="H91" s="1725"/>
      <c r="I91" s="1725"/>
      <c r="J91" s="1725"/>
      <c r="K91" s="1725"/>
      <c r="L91" s="67"/>
      <c r="M91" s="67"/>
      <c r="N91" s="67"/>
      <c r="O91" s="67"/>
      <c r="P91" s="67"/>
      <c r="Q91" s="67"/>
      <c r="R91" s="67"/>
    </row>
    <row r="92" spans="1:18" s="32" customFormat="1">
      <c r="A92" s="67"/>
      <c r="B92" s="1725"/>
      <c r="C92" s="1725"/>
      <c r="D92" s="1725"/>
      <c r="E92" s="1725"/>
      <c r="F92" s="1725"/>
      <c r="G92" s="1725"/>
      <c r="H92" s="1725"/>
      <c r="I92" s="1725"/>
      <c r="J92" s="1725"/>
      <c r="K92" s="1725"/>
      <c r="L92" s="67"/>
      <c r="M92" s="67"/>
      <c r="N92" s="67"/>
      <c r="O92" s="67"/>
      <c r="P92" s="67"/>
      <c r="Q92" s="67"/>
      <c r="R92" s="67"/>
    </row>
    <row r="93" spans="1:18" s="32" customFormat="1">
      <c r="A93" s="67"/>
      <c r="B93" s="1725"/>
      <c r="C93" s="1725"/>
      <c r="D93" s="1725"/>
      <c r="E93" s="1725"/>
      <c r="F93" s="1725"/>
      <c r="G93" s="1725"/>
      <c r="H93" s="1725"/>
      <c r="I93" s="1725"/>
      <c r="J93" s="1725"/>
      <c r="K93" s="1725"/>
      <c r="L93" s="67"/>
      <c r="M93" s="67"/>
      <c r="N93" s="67"/>
      <c r="O93" s="67"/>
      <c r="P93" s="67"/>
      <c r="Q93" s="67"/>
      <c r="R93" s="67"/>
    </row>
    <row r="94" spans="1:18" s="32" customFormat="1">
      <c r="A94" s="67"/>
      <c r="B94" s="1725"/>
      <c r="C94" s="1725"/>
      <c r="D94" s="1725"/>
      <c r="E94" s="1725"/>
      <c r="F94" s="1725"/>
      <c r="G94" s="1725"/>
      <c r="H94" s="1725"/>
      <c r="I94" s="1725"/>
      <c r="J94" s="1725"/>
      <c r="K94" s="1725"/>
      <c r="L94" s="67"/>
      <c r="M94" s="67"/>
      <c r="N94" s="67"/>
      <c r="O94" s="67"/>
      <c r="P94" s="67"/>
      <c r="Q94" s="67"/>
      <c r="R94" s="67"/>
    </row>
    <row r="95" spans="1:18" s="32" customFormat="1">
      <c r="A95" s="67"/>
      <c r="B95" s="1725"/>
      <c r="C95" s="1725"/>
      <c r="D95" s="1725"/>
      <c r="E95" s="1725"/>
      <c r="F95" s="1725"/>
      <c r="G95" s="1725"/>
      <c r="H95" s="1725"/>
      <c r="I95" s="1725"/>
      <c r="J95" s="1725"/>
      <c r="K95" s="1725"/>
      <c r="L95" s="67"/>
      <c r="M95" s="67"/>
      <c r="N95" s="67"/>
      <c r="O95" s="67"/>
      <c r="P95" s="67"/>
      <c r="Q95" s="67"/>
      <c r="R95" s="67"/>
    </row>
    <row r="96" spans="1:18" s="32" customFormat="1">
      <c r="A96" s="67"/>
      <c r="B96" s="1725"/>
      <c r="C96" s="1725"/>
      <c r="D96" s="1725"/>
      <c r="E96" s="1725"/>
      <c r="F96" s="1725"/>
      <c r="G96" s="1725"/>
      <c r="H96" s="1725"/>
      <c r="I96" s="1725"/>
      <c r="J96" s="1725"/>
      <c r="K96" s="1725"/>
      <c r="L96" s="67"/>
      <c r="M96" s="67"/>
      <c r="N96" s="67"/>
      <c r="O96" s="67"/>
      <c r="P96" s="67"/>
      <c r="Q96" s="67"/>
      <c r="R96" s="67"/>
    </row>
    <row r="97" spans="1:18" s="32" customFormat="1">
      <c r="A97" s="67"/>
      <c r="B97" s="1725"/>
      <c r="C97" s="1725"/>
      <c r="D97" s="1725"/>
      <c r="E97" s="1725"/>
      <c r="F97" s="1725"/>
      <c r="G97" s="1725"/>
      <c r="H97" s="1725"/>
      <c r="I97" s="1725"/>
      <c r="J97" s="1725"/>
      <c r="K97" s="1725"/>
      <c r="L97" s="67"/>
      <c r="M97" s="67"/>
      <c r="N97" s="67"/>
      <c r="O97" s="67"/>
      <c r="P97" s="67"/>
      <c r="Q97" s="67"/>
      <c r="R97" s="67"/>
    </row>
    <row r="98" spans="1:18" s="32" customFormat="1">
      <c r="A98" s="67"/>
      <c r="B98" s="1725"/>
      <c r="C98" s="1725"/>
      <c r="D98" s="1725"/>
      <c r="E98" s="1725"/>
      <c r="F98" s="1725"/>
      <c r="G98" s="1725"/>
      <c r="H98" s="1725"/>
      <c r="I98" s="1725"/>
      <c r="J98" s="1725"/>
      <c r="K98" s="1725"/>
      <c r="L98" s="67"/>
      <c r="M98" s="67"/>
      <c r="N98" s="67"/>
      <c r="O98" s="67"/>
      <c r="P98" s="67"/>
      <c r="Q98" s="67"/>
      <c r="R98" s="67"/>
    </row>
    <row r="99" spans="1:18" s="32" customFormat="1">
      <c r="A99" s="67"/>
      <c r="B99" s="1725"/>
      <c r="C99" s="1725"/>
      <c r="D99" s="1725"/>
      <c r="E99" s="1725"/>
      <c r="F99" s="1725"/>
      <c r="G99" s="1725"/>
      <c r="H99" s="1725"/>
      <c r="I99" s="1725"/>
      <c r="J99" s="1725"/>
      <c r="K99" s="1725"/>
      <c r="L99" s="67"/>
      <c r="M99" s="67"/>
      <c r="N99" s="67"/>
      <c r="O99" s="67"/>
      <c r="P99" s="67"/>
      <c r="Q99" s="67"/>
      <c r="R99" s="67"/>
    </row>
    <row r="100" spans="1:18" s="32" customFormat="1">
      <c r="A100" s="67"/>
      <c r="B100" s="1725"/>
      <c r="C100" s="1725"/>
      <c r="D100" s="1725"/>
      <c r="E100" s="1725"/>
      <c r="F100" s="1725"/>
      <c r="G100" s="1725"/>
      <c r="H100" s="1725"/>
      <c r="I100" s="1725"/>
      <c r="J100" s="1725"/>
      <c r="K100" s="1725"/>
      <c r="L100" s="67"/>
      <c r="M100" s="67"/>
      <c r="N100" s="67"/>
      <c r="O100" s="67"/>
      <c r="P100" s="67"/>
      <c r="Q100" s="67"/>
      <c r="R100" s="67"/>
    </row>
    <row r="101" spans="1:18" s="32" customFormat="1">
      <c r="A101" s="67"/>
      <c r="B101" s="1725"/>
      <c r="C101" s="1725"/>
      <c r="D101" s="1725"/>
      <c r="E101" s="1725"/>
      <c r="F101" s="1725"/>
      <c r="G101" s="1725"/>
      <c r="H101" s="1725"/>
      <c r="I101" s="1725"/>
      <c r="J101" s="1725"/>
      <c r="K101" s="1725"/>
      <c r="L101" s="67"/>
      <c r="M101" s="67"/>
      <c r="N101" s="67"/>
      <c r="O101" s="67"/>
      <c r="P101" s="67"/>
      <c r="Q101" s="67"/>
      <c r="R101" s="67"/>
    </row>
    <row r="102" spans="1:18" s="32" customFormat="1">
      <c r="A102" s="67"/>
      <c r="B102" s="1725"/>
      <c r="C102" s="1725"/>
      <c r="D102" s="1725"/>
      <c r="E102" s="1725"/>
      <c r="F102" s="1725"/>
      <c r="G102" s="1725"/>
      <c r="H102" s="1725"/>
      <c r="I102" s="1725"/>
      <c r="J102" s="1725"/>
      <c r="K102" s="1725"/>
      <c r="L102" s="67"/>
      <c r="M102" s="67"/>
      <c r="N102" s="67"/>
      <c r="O102" s="67"/>
      <c r="P102" s="67"/>
      <c r="Q102" s="67"/>
      <c r="R102" s="67"/>
    </row>
    <row r="103" spans="1:18" s="32" customFormat="1">
      <c r="A103" s="67"/>
      <c r="B103" s="1725"/>
      <c r="C103" s="1725"/>
      <c r="D103" s="1725"/>
      <c r="E103" s="1725"/>
      <c r="F103" s="1725"/>
      <c r="G103" s="1725"/>
      <c r="H103" s="1725"/>
      <c r="I103" s="1725"/>
      <c r="J103" s="1725"/>
      <c r="K103" s="1725"/>
      <c r="L103" s="67"/>
      <c r="M103" s="67"/>
      <c r="N103" s="67"/>
      <c r="O103" s="67"/>
      <c r="P103" s="67"/>
      <c r="Q103" s="67"/>
      <c r="R103" s="67"/>
    </row>
    <row r="104" spans="1:18" s="32" customFormat="1">
      <c r="A104" s="67"/>
      <c r="B104" s="1725"/>
      <c r="C104" s="1725"/>
      <c r="D104" s="1725"/>
      <c r="E104" s="1725"/>
      <c r="F104" s="1725"/>
      <c r="G104" s="1725"/>
      <c r="H104" s="1725"/>
      <c r="I104" s="1725"/>
      <c r="J104" s="1725"/>
      <c r="K104" s="1725"/>
      <c r="L104" s="67"/>
      <c r="M104" s="67"/>
      <c r="N104" s="67"/>
      <c r="O104" s="67"/>
      <c r="P104" s="67"/>
      <c r="Q104" s="67"/>
      <c r="R104" s="67"/>
    </row>
    <row r="105" spans="1:18" s="32" customFormat="1">
      <c r="A105" s="67"/>
      <c r="B105" s="1725"/>
      <c r="C105" s="1725"/>
      <c r="D105" s="1725"/>
      <c r="E105" s="1725"/>
      <c r="F105" s="1725"/>
      <c r="G105" s="1725"/>
      <c r="H105" s="1725"/>
      <c r="I105" s="1725"/>
      <c r="J105" s="1725"/>
      <c r="K105" s="1725"/>
      <c r="L105" s="67"/>
      <c r="M105" s="67"/>
      <c r="N105" s="67"/>
      <c r="O105" s="67"/>
      <c r="P105" s="67"/>
      <c r="Q105" s="67"/>
      <c r="R105" s="67"/>
    </row>
    <row r="106" spans="1:18" s="32" customFormat="1">
      <c r="A106" s="67"/>
      <c r="B106" s="1725"/>
      <c r="C106" s="1725"/>
      <c r="D106" s="1725"/>
      <c r="E106" s="1725"/>
      <c r="F106" s="1725"/>
      <c r="G106" s="1725"/>
      <c r="H106" s="1725"/>
      <c r="I106" s="1725"/>
      <c r="J106" s="1725"/>
      <c r="K106" s="1725"/>
      <c r="L106" s="67"/>
      <c r="M106" s="67"/>
      <c r="N106" s="67"/>
      <c r="O106" s="67"/>
      <c r="P106" s="67"/>
      <c r="Q106" s="67"/>
      <c r="R106" s="67"/>
    </row>
    <row r="107" spans="1:18" s="32" customFormat="1">
      <c r="A107" s="67"/>
      <c r="B107" s="1725"/>
      <c r="C107" s="1725"/>
      <c r="D107" s="1725"/>
      <c r="E107" s="1725"/>
      <c r="F107" s="1725"/>
      <c r="G107" s="1725"/>
      <c r="H107" s="1725"/>
      <c r="I107" s="1725"/>
      <c r="J107" s="1725"/>
      <c r="K107" s="1725"/>
      <c r="L107" s="67"/>
      <c r="M107" s="67"/>
      <c r="N107" s="67"/>
      <c r="O107" s="67"/>
      <c r="P107" s="67"/>
      <c r="Q107" s="67"/>
      <c r="R107" s="67"/>
    </row>
    <row r="108" spans="1:18" s="32" customFormat="1">
      <c r="A108" s="67"/>
      <c r="B108" s="1725"/>
      <c r="C108" s="1725"/>
      <c r="D108" s="1725"/>
      <c r="E108" s="1725"/>
      <c r="F108" s="1725"/>
      <c r="G108" s="1725"/>
      <c r="H108" s="1725"/>
      <c r="I108" s="1725"/>
      <c r="J108" s="1725"/>
      <c r="K108" s="1725"/>
      <c r="L108" s="67"/>
      <c r="M108" s="67"/>
      <c r="N108" s="67"/>
      <c r="O108" s="67"/>
      <c r="P108" s="67"/>
      <c r="Q108" s="67"/>
      <c r="R108" s="67"/>
    </row>
    <row r="109" spans="1:18" s="32" customFormat="1">
      <c r="A109" s="67"/>
      <c r="B109" s="1725"/>
      <c r="C109" s="1725"/>
      <c r="D109" s="1725"/>
      <c r="E109" s="1725"/>
      <c r="F109" s="1725"/>
      <c r="G109" s="1725"/>
      <c r="H109" s="1725"/>
      <c r="I109" s="1725"/>
      <c r="J109" s="1725"/>
      <c r="K109" s="1725"/>
      <c r="L109" s="67"/>
      <c r="M109" s="67"/>
      <c r="N109" s="67"/>
      <c r="O109" s="67"/>
      <c r="P109" s="67"/>
      <c r="Q109" s="67"/>
      <c r="R109" s="67"/>
    </row>
    <row r="110" spans="1:18" s="32" customFormat="1">
      <c r="A110" s="67"/>
      <c r="B110" s="1725"/>
      <c r="C110" s="1725"/>
      <c r="D110" s="1725"/>
      <c r="E110" s="1725"/>
      <c r="F110" s="1725"/>
      <c r="G110" s="1725"/>
      <c r="H110" s="1725"/>
      <c r="I110" s="1725"/>
      <c r="J110" s="1725"/>
      <c r="K110" s="1725"/>
      <c r="L110" s="67"/>
      <c r="M110" s="67"/>
      <c r="N110" s="67"/>
      <c r="O110" s="67"/>
      <c r="P110" s="67"/>
      <c r="Q110" s="67"/>
      <c r="R110" s="67"/>
    </row>
    <row r="111" spans="1:18" s="32" customFormat="1">
      <c r="A111" s="67"/>
      <c r="B111" s="1725"/>
      <c r="C111" s="1725"/>
      <c r="D111" s="1725"/>
      <c r="E111" s="1725"/>
      <c r="F111" s="1725"/>
      <c r="G111" s="1725"/>
      <c r="H111" s="1725"/>
      <c r="I111" s="1725"/>
      <c r="J111" s="1725"/>
      <c r="K111" s="1725"/>
      <c r="L111" s="67"/>
      <c r="M111" s="67"/>
      <c r="N111" s="67"/>
      <c r="O111" s="67"/>
      <c r="P111" s="67"/>
      <c r="Q111" s="67"/>
      <c r="R111" s="67"/>
    </row>
    <row r="112" spans="1:18" s="32" customFormat="1">
      <c r="A112" s="67"/>
      <c r="B112" s="1725"/>
      <c r="C112" s="1725"/>
      <c r="D112" s="1725"/>
      <c r="E112" s="1725"/>
      <c r="F112" s="1725"/>
      <c r="G112" s="1725"/>
      <c r="H112" s="1725"/>
      <c r="I112" s="1725"/>
      <c r="J112" s="1725"/>
      <c r="K112" s="1725"/>
      <c r="L112" s="67"/>
      <c r="M112" s="67"/>
      <c r="N112" s="67"/>
      <c r="O112" s="67"/>
      <c r="P112" s="67"/>
      <c r="Q112" s="67"/>
      <c r="R112" s="67"/>
    </row>
    <row r="113" spans="1:18" s="32" customFormat="1">
      <c r="A113" s="67"/>
      <c r="B113" s="1725"/>
      <c r="C113" s="1725"/>
      <c r="D113" s="1725"/>
      <c r="E113" s="1725"/>
      <c r="F113" s="1725"/>
      <c r="G113" s="1725"/>
      <c r="H113" s="1725"/>
      <c r="I113" s="1725"/>
      <c r="J113" s="1725"/>
      <c r="K113" s="1725"/>
      <c r="L113" s="67"/>
      <c r="M113" s="67"/>
      <c r="N113" s="67"/>
      <c r="O113" s="67"/>
      <c r="P113" s="67"/>
      <c r="Q113" s="67"/>
      <c r="R113" s="67"/>
    </row>
    <row r="114" spans="1:18" s="32" customFormat="1">
      <c r="A114" s="67"/>
      <c r="B114" s="1725"/>
      <c r="C114" s="1725"/>
      <c r="D114" s="1725"/>
      <c r="E114" s="1725"/>
      <c r="F114" s="1725"/>
      <c r="G114" s="1725"/>
      <c r="H114" s="1725"/>
      <c r="I114" s="1725"/>
      <c r="J114" s="1725"/>
      <c r="K114" s="1725"/>
      <c r="L114" s="67"/>
      <c r="M114" s="67"/>
      <c r="N114" s="67"/>
      <c r="O114" s="67"/>
      <c r="P114" s="67"/>
      <c r="Q114" s="67"/>
      <c r="R114" s="67"/>
    </row>
    <row r="115" spans="1:18" s="32" customFormat="1">
      <c r="A115" s="67"/>
      <c r="B115" s="1725"/>
      <c r="C115" s="1725"/>
      <c r="D115" s="1725"/>
      <c r="E115" s="1725"/>
      <c r="F115" s="1725"/>
      <c r="G115" s="1725"/>
      <c r="H115" s="1725"/>
      <c r="I115" s="1725"/>
      <c r="J115" s="1725"/>
      <c r="K115" s="1725"/>
      <c r="L115" s="67"/>
      <c r="M115" s="67"/>
      <c r="N115" s="67"/>
      <c r="O115" s="67"/>
      <c r="P115" s="67"/>
      <c r="Q115" s="67"/>
      <c r="R115" s="67"/>
    </row>
    <row r="116" spans="1:18" s="32" customFormat="1">
      <c r="B116" s="153"/>
      <c r="C116" s="153"/>
      <c r="D116" s="153"/>
      <c r="E116" s="153"/>
      <c r="F116" s="153"/>
      <c r="G116" s="153"/>
      <c r="H116" s="153"/>
      <c r="I116" s="153"/>
      <c r="J116" s="153"/>
      <c r="K116" s="153"/>
    </row>
    <row r="117" spans="1:18" s="32" customFormat="1">
      <c r="B117" s="153"/>
      <c r="C117" s="153"/>
      <c r="D117" s="153"/>
      <c r="E117" s="153"/>
      <c r="F117" s="153"/>
      <c r="G117" s="153"/>
      <c r="H117" s="153"/>
      <c r="I117" s="153"/>
      <c r="J117" s="153"/>
      <c r="K117" s="153"/>
    </row>
    <row r="118" spans="1:18" s="32" customFormat="1">
      <c r="B118" s="153"/>
      <c r="C118" s="153"/>
      <c r="D118" s="153"/>
      <c r="E118" s="153"/>
      <c r="F118" s="153"/>
      <c r="G118" s="153"/>
      <c r="H118" s="153"/>
      <c r="I118" s="153"/>
      <c r="J118" s="153"/>
      <c r="K118" s="153"/>
    </row>
    <row r="119" spans="1:18">
      <c r="A119" s="32"/>
      <c r="B119" s="153"/>
      <c r="C119" s="153"/>
      <c r="D119" s="153"/>
      <c r="E119" s="153"/>
      <c r="F119" s="153"/>
      <c r="G119" s="153"/>
      <c r="H119" s="153"/>
      <c r="I119" s="153"/>
      <c r="J119" s="153"/>
      <c r="K119" s="153"/>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Z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W33" sqref="W33"/>
    </sheetView>
  </sheetViews>
  <sheetFormatPr baseColWidth="10" defaultColWidth="11.42578125" defaultRowHeight="15"/>
  <cols>
    <col min="1" max="1" width="15.140625" style="67" customWidth="1"/>
    <col min="2" max="2" width="12.7109375" style="610" customWidth="1"/>
    <col min="3" max="3" width="12" style="610" customWidth="1"/>
    <col min="4" max="4" width="15.85546875" style="67" customWidth="1"/>
    <col min="5" max="5" width="9.85546875" style="610" hidden="1" customWidth="1"/>
    <col min="6" max="6" width="11.42578125" style="67" customWidth="1"/>
    <col min="7" max="7" width="9.140625" style="67" customWidth="1"/>
    <col min="8" max="8" width="11.42578125" style="67" customWidth="1"/>
    <col min="9" max="9" width="12.140625" style="67" hidden="1" customWidth="1"/>
    <col min="10" max="11" width="10.5703125" style="67" customWidth="1"/>
    <col min="12" max="12" width="12.42578125" style="67" customWidth="1"/>
    <col min="13" max="13" width="13.85546875" style="67" customWidth="1"/>
    <col min="14" max="14" width="12.7109375" style="67" customWidth="1"/>
    <col min="15" max="15" width="13.5703125" style="67" bestFit="1" customWidth="1"/>
    <col min="16" max="16" width="14.85546875" style="67" customWidth="1"/>
    <col min="17" max="17" width="15.85546875" style="67" customWidth="1"/>
    <col min="18" max="18" width="12.710937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378"/>
      <c r="B1" s="2378"/>
      <c r="C1" s="2378"/>
      <c r="D1" s="2378"/>
      <c r="E1" s="2378"/>
      <c r="F1" s="2378"/>
      <c r="G1" s="2378"/>
      <c r="H1" s="2378"/>
      <c r="I1" s="2378"/>
      <c r="J1" s="2378"/>
      <c r="K1" s="2378"/>
      <c r="L1" s="2378"/>
      <c r="M1" s="2378"/>
      <c r="N1" s="2378"/>
      <c r="O1" s="2378"/>
      <c r="P1" s="2378"/>
      <c r="Q1" s="2378"/>
      <c r="R1" s="2378"/>
      <c r="S1" s="2378"/>
    </row>
    <row r="2" spans="1:20" ht="4.5" customHeight="1">
      <c r="A2" s="147"/>
      <c r="B2" s="1070"/>
      <c r="C2" s="853"/>
      <c r="D2" s="147"/>
      <c r="E2" s="1727"/>
      <c r="F2" s="147"/>
      <c r="G2" s="147"/>
      <c r="H2" s="147"/>
      <c r="I2" s="147"/>
      <c r="J2" s="147"/>
      <c r="K2" s="147" t="s">
        <v>10</v>
      </c>
      <c r="L2" s="147"/>
      <c r="M2" s="147"/>
      <c r="N2" s="147"/>
      <c r="O2" s="147"/>
      <c r="P2" s="147"/>
      <c r="Q2" s="147"/>
      <c r="R2" s="147"/>
      <c r="S2" s="147"/>
    </row>
    <row r="3" spans="1:20" s="32" customFormat="1" ht="27.75" customHeight="1">
      <c r="A3" s="2427" t="s">
        <v>126</v>
      </c>
      <c r="B3" s="2428"/>
      <c r="C3" s="2428"/>
      <c r="D3" s="2428"/>
      <c r="E3" s="2429"/>
      <c r="F3" s="2428"/>
      <c r="G3" s="2428"/>
      <c r="H3" s="2428"/>
      <c r="I3" s="2428"/>
      <c r="J3" s="2428"/>
      <c r="K3" s="2428"/>
      <c r="L3" s="2428"/>
      <c r="M3" s="2428"/>
      <c r="N3" s="2428"/>
      <c r="O3" s="2428"/>
      <c r="P3" s="2428"/>
      <c r="Q3" s="2428"/>
      <c r="R3" s="2428"/>
      <c r="S3" s="2430"/>
    </row>
    <row r="4" spans="1:20" s="32" customFormat="1" ht="39" customHeight="1">
      <c r="A4" s="427" t="s">
        <v>0</v>
      </c>
      <c r="B4" s="2150" t="s">
        <v>737</v>
      </c>
      <c r="C4" s="2150" t="s">
        <v>973</v>
      </c>
      <c r="D4" s="2151" t="s">
        <v>790</v>
      </c>
      <c r="E4" s="2151" t="s">
        <v>54</v>
      </c>
      <c r="F4" s="2151" t="s">
        <v>976</v>
      </c>
      <c r="G4" s="2151" t="s">
        <v>977</v>
      </c>
      <c r="H4" s="2151" t="s">
        <v>64</v>
      </c>
      <c r="I4" s="2151" t="s">
        <v>978</v>
      </c>
      <c r="J4" s="2151" t="s">
        <v>65</v>
      </c>
      <c r="K4" s="444" t="s">
        <v>57</v>
      </c>
      <c r="L4" s="2151" t="s">
        <v>58</v>
      </c>
      <c r="M4" s="2152" t="s">
        <v>59</v>
      </c>
      <c r="N4" s="2151" t="s">
        <v>60</v>
      </c>
      <c r="O4" s="2151" t="s">
        <v>61</v>
      </c>
      <c r="P4" s="2151" t="s">
        <v>53</v>
      </c>
      <c r="Q4" s="444" t="s">
        <v>111</v>
      </c>
      <c r="R4" s="2153" t="s">
        <v>62</v>
      </c>
      <c r="S4" s="914" t="s">
        <v>63</v>
      </c>
    </row>
    <row r="5" spans="1:20" s="32" customFormat="1" ht="15.75">
      <c r="A5" s="265" t="s">
        <v>5</v>
      </c>
      <c r="B5" s="1234">
        <v>0</v>
      </c>
      <c r="C5" s="1234">
        <v>133</v>
      </c>
      <c r="D5" s="1234">
        <v>0</v>
      </c>
      <c r="E5" s="1234">
        <v>0</v>
      </c>
      <c r="F5" s="1234">
        <v>57</v>
      </c>
      <c r="G5" s="1234">
        <v>14</v>
      </c>
      <c r="H5" s="1234">
        <v>135</v>
      </c>
      <c r="I5" s="1234">
        <v>0</v>
      </c>
      <c r="J5" s="1234">
        <v>76</v>
      </c>
      <c r="K5" s="1234">
        <v>8</v>
      </c>
      <c r="L5" s="1234">
        <v>310</v>
      </c>
      <c r="M5" s="1769">
        <f t="shared" ref="M5:M19" si="0">SUM(B5:L5)</f>
        <v>733</v>
      </c>
      <c r="N5" s="1770">
        <v>0</v>
      </c>
      <c r="O5" s="1770">
        <v>0</v>
      </c>
      <c r="P5" s="1770">
        <v>0</v>
      </c>
      <c r="Q5" s="1770">
        <v>0</v>
      </c>
      <c r="R5" s="1859">
        <f t="shared" ref="R5:R19" si="1">SUM(N5:Q5)</f>
        <v>0</v>
      </c>
      <c r="S5" s="1771">
        <f t="shared" ref="S5:S19" si="2">M5+R5</f>
        <v>733</v>
      </c>
      <c r="T5" s="45"/>
    </row>
    <row r="6" spans="1:20" s="32" customFormat="1" ht="15.75">
      <c r="A6" s="265" t="s">
        <v>6</v>
      </c>
      <c r="B6" s="1234">
        <v>0</v>
      </c>
      <c r="C6" s="1234">
        <v>230</v>
      </c>
      <c r="D6" s="1234">
        <v>0</v>
      </c>
      <c r="E6" s="1234">
        <v>0</v>
      </c>
      <c r="F6" s="1234">
        <v>81</v>
      </c>
      <c r="G6" s="1234">
        <v>13</v>
      </c>
      <c r="H6" s="1234">
        <v>181</v>
      </c>
      <c r="I6" s="1234">
        <v>0</v>
      </c>
      <c r="J6" s="1234">
        <v>81</v>
      </c>
      <c r="K6" s="1234">
        <v>5</v>
      </c>
      <c r="L6" s="1234">
        <v>290</v>
      </c>
      <c r="M6" s="1769">
        <f t="shared" si="0"/>
        <v>881</v>
      </c>
      <c r="N6" s="1770">
        <v>0</v>
      </c>
      <c r="O6" s="1770">
        <v>259</v>
      </c>
      <c r="P6" s="1770">
        <v>719</v>
      </c>
      <c r="Q6" s="1770">
        <v>0</v>
      </c>
      <c r="R6" s="637">
        <f t="shared" si="1"/>
        <v>978</v>
      </c>
      <c r="S6" s="1772">
        <f t="shared" si="2"/>
        <v>1859</v>
      </c>
    </row>
    <row r="7" spans="1:20" s="32" customFormat="1" ht="15.75">
      <c r="A7" s="265" t="s">
        <v>7</v>
      </c>
      <c r="B7" s="1234">
        <v>0</v>
      </c>
      <c r="C7" s="1234">
        <v>288</v>
      </c>
      <c r="D7" s="1234">
        <v>0</v>
      </c>
      <c r="E7" s="1234">
        <v>0</v>
      </c>
      <c r="F7" s="1234">
        <v>363</v>
      </c>
      <c r="G7" s="1234">
        <v>10</v>
      </c>
      <c r="H7" s="1234">
        <v>208</v>
      </c>
      <c r="I7" s="1234">
        <v>0</v>
      </c>
      <c r="J7" s="1234">
        <v>55</v>
      </c>
      <c r="K7" s="1234">
        <v>8</v>
      </c>
      <c r="L7" s="1234">
        <v>213</v>
      </c>
      <c r="M7" s="1769">
        <f t="shared" si="0"/>
        <v>1145</v>
      </c>
      <c r="N7" s="1770">
        <v>0</v>
      </c>
      <c r="O7" s="1770">
        <v>25</v>
      </c>
      <c r="P7" s="1770">
        <v>77</v>
      </c>
      <c r="Q7" s="1770">
        <v>0</v>
      </c>
      <c r="R7" s="637">
        <f t="shared" si="1"/>
        <v>102</v>
      </c>
      <c r="S7" s="1772">
        <f t="shared" si="2"/>
        <v>1247</v>
      </c>
    </row>
    <row r="8" spans="1:20" s="32" customFormat="1" ht="15.75">
      <c r="A8" s="265" t="s">
        <v>8</v>
      </c>
      <c r="B8" s="1234">
        <v>0</v>
      </c>
      <c r="C8" s="1234">
        <v>362</v>
      </c>
      <c r="D8" s="1234">
        <v>0</v>
      </c>
      <c r="E8" s="1234">
        <v>0</v>
      </c>
      <c r="F8" s="1234">
        <v>0</v>
      </c>
      <c r="G8" s="1234">
        <v>0</v>
      </c>
      <c r="H8" s="1234">
        <v>288</v>
      </c>
      <c r="I8" s="1234">
        <v>0</v>
      </c>
      <c r="J8" s="1234">
        <v>65</v>
      </c>
      <c r="K8" s="1234">
        <v>19</v>
      </c>
      <c r="L8" s="1234">
        <v>228</v>
      </c>
      <c r="M8" s="1769">
        <f t="shared" si="0"/>
        <v>962</v>
      </c>
      <c r="N8" s="1770">
        <v>0</v>
      </c>
      <c r="O8" s="1770">
        <v>7</v>
      </c>
      <c r="P8" s="1770">
        <v>59</v>
      </c>
      <c r="Q8" s="1770">
        <v>0</v>
      </c>
      <c r="R8" s="637">
        <f t="shared" si="1"/>
        <v>66</v>
      </c>
      <c r="S8" s="1772">
        <f t="shared" si="2"/>
        <v>1028</v>
      </c>
    </row>
    <row r="9" spans="1:20" s="32" customFormat="1" ht="15.75">
      <c r="A9" s="265" t="s">
        <v>9</v>
      </c>
      <c r="B9" s="1234">
        <v>0</v>
      </c>
      <c r="C9" s="1234">
        <v>9295</v>
      </c>
      <c r="D9" s="1234">
        <v>0</v>
      </c>
      <c r="E9" s="1234">
        <v>0</v>
      </c>
      <c r="F9" s="1234">
        <v>0</v>
      </c>
      <c r="G9" s="1234">
        <v>0</v>
      </c>
      <c r="H9" s="1234">
        <v>5982</v>
      </c>
      <c r="I9" s="1234">
        <v>0</v>
      </c>
      <c r="J9" s="1234">
        <v>5612</v>
      </c>
      <c r="K9" s="1234">
        <v>59</v>
      </c>
      <c r="L9" s="1234">
        <v>4268</v>
      </c>
      <c r="M9" s="1769">
        <f t="shared" si="0"/>
        <v>25216</v>
      </c>
      <c r="N9" s="1770">
        <v>0</v>
      </c>
      <c r="O9" s="1770">
        <v>7</v>
      </c>
      <c r="P9" s="1770">
        <v>64</v>
      </c>
      <c r="Q9" s="1770">
        <v>0</v>
      </c>
      <c r="R9" s="637">
        <f t="shared" si="1"/>
        <v>71</v>
      </c>
      <c r="S9" s="1772">
        <f t="shared" si="2"/>
        <v>25287</v>
      </c>
    </row>
    <row r="10" spans="1:20" s="32" customFormat="1" ht="15.75">
      <c r="A10" s="265" t="s">
        <v>145</v>
      </c>
      <c r="B10" s="1234">
        <v>0</v>
      </c>
      <c r="C10" s="1234">
        <v>2869</v>
      </c>
      <c r="D10" s="1234">
        <v>0</v>
      </c>
      <c r="E10" s="1234">
        <v>0</v>
      </c>
      <c r="F10" s="1234">
        <v>0</v>
      </c>
      <c r="G10" s="1234">
        <v>0</v>
      </c>
      <c r="H10" s="1234">
        <v>2345</v>
      </c>
      <c r="I10" s="1234">
        <v>0</v>
      </c>
      <c r="J10" s="1234">
        <v>3608</v>
      </c>
      <c r="K10" s="1234">
        <v>22</v>
      </c>
      <c r="L10" s="1234">
        <v>1752</v>
      </c>
      <c r="M10" s="1769">
        <f t="shared" si="0"/>
        <v>10596</v>
      </c>
      <c r="N10" s="1770">
        <v>0</v>
      </c>
      <c r="O10" s="1770">
        <v>5</v>
      </c>
      <c r="P10" s="1770">
        <v>43</v>
      </c>
      <c r="Q10" s="1770">
        <v>0</v>
      </c>
      <c r="R10" s="637">
        <f t="shared" si="1"/>
        <v>48</v>
      </c>
      <c r="S10" s="1772">
        <f t="shared" si="2"/>
        <v>10644</v>
      </c>
      <c r="T10" s="94"/>
    </row>
    <row r="11" spans="1:20" s="32" customFormat="1" ht="15.75">
      <c r="A11" s="265" t="s">
        <v>177</v>
      </c>
      <c r="B11" s="1234">
        <v>0</v>
      </c>
      <c r="C11" s="1234">
        <v>2173</v>
      </c>
      <c r="D11" s="1234">
        <v>0</v>
      </c>
      <c r="E11" s="1234">
        <v>0</v>
      </c>
      <c r="F11" s="1234">
        <v>0</v>
      </c>
      <c r="G11" s="1234">
        <v>0</v>
      </c>
      <c r="H11" s="1234">
        <v>1603</v>
      </c>
      <c r="I11" s="1234">
        <v>0</v>
      </c>
      <c r="J11" s="1234">
        <v>1068</v>
      </c>
      <c r="K11" s="1234">
        <v>23</v>
      </c>
      <c r="L11" s="1234">
        <v>1337</v>
      </c>
      <c r="M11" s="1769">
        <f t="shared" si="0"/>
        <v>6204</v>
      </c>
      <c r="N11" s="1770">
        <v>0</v>
      </c>
      <c r="O11" s="1770">
        <v>23</v>
      </c>
      <c r="P11" s="1770">
        <v>41</v>
      </c>
      <c r="Q11" s="1770">
        <v>0</v>
      </c>
      <c r="R11" s="637">
        <f t="shared" si="1"/>
        <v>64</v>
      </c>
      <c r="S11" s="1772">
        <f t="shared" si="2"/>
        <v>6268</v>
      </c>
      <c r="T11" s="94"/>
    </row>
    <row r="12" spans="1:20" s="32" customFormat="1" ht="15.75">
      <c r="A12" s="265" t="s">
        <v>384</v>
      </c>
      <c r="B12" s="1234">
        <v>0</v>
      </c>
      <c r="C12" s="1234">
        <v>3381</v>
      </c>
      <c r="D12" s="1234">
        <v>0</v>
      </c>
      <c r="E12" s="1234">
        <v>0</v>
      </c>
      <c r="F12" s="1234">
        <v>0</v>
      </c>
      <c r="G12" s="1234">
        <v>0</v>
      </c>
      <c r="H12" s="1234">
        <v>2631</v>
      </c>
      <c r="I12" s="1234">
        <v>0</v>
      </c>
      <c r="J12" s="1234">
        <v>1755</v>
      </c>
      <c r="K12" s="1234">
        <v>39</v>
      </c>
      <c r="L12" s="1234">
        <v>2221</v>
      </c>
      <c r="M12" s="1769">
        <f t="shared" si="0"/>
        <v>10027</v>
      </c>
      <c r="N12" s="1770">
        <v>0</v>
      </c>
      <c r="O12" s="1770">
        <v>3</v>
      </c>
      <c r="P12" s="1770">
        <v>16</v>
      </c>
      <c r="Q12" s="1770">
        <v>0</v>
      </c>
      <c r="R12" s="637">
        <f t="shared" si="1"/>
        <v>19</v>
      </c>
      <c r="S12" s="1772">
        <f t="shared" si="2"/>
        <v>10046</v>
      </c>
      <c r="T12" s="94"/>
    </row>
    <row r="13" spans="1:20" s="32" customFormat="1" ht="15.75">
      <c r="A13" s="265" t="s">
        <v>417</v>
      </c>
      <c r="B13" s="1234">
        <v>0</v>
      </c>
      <c r="C13" s="1234">
        <v>5417</v>
      </c>
      <c r="D13" s="1234">
        <v>0</v>
      </c>
      <c r="E13" s="1234">
        <v>0</v>
      </c>
      <c r="F13" s="1234">
        <v>0</v>
      </c>
      <c r="G13" s="1234">
        <v>0</v>
      </c>
      <c r="H13" s="1234">
        <v>3642</v>
      </c>
      <c r="I13" s="1234">
        <v>0</v>
      </c>
      <c r="J13" s="1234">
        <v>3099</v>
      </c>
      <c r="K13" s="1234">
        <v>33</v>
      </c>
      <c r="L13" s="1234">
        <v>3510</v>
      </c>
      <c r="M13" s="1769">
        <f t="shared" si="0"/>
        <v>15701</v>
      </c>
      <c r="N13" s="1770">
        <v>0</v>
      </c>
      <c r="O13" s="1770">
        <v>7</v>
      </c>
      <c r="P13" s="1770">
        <v>32</v>
      </c>
      <c r="Q13" s="1770">
        <v>0</v>
      </c>
      <c r="R13" s="637">
        <f t="shared" si="1"/>
        <v>39</v>
      </c>
      <c r="S13" s="1772">
        <f t="shared" si="2"/>
        <v>15740</v>
      </c>
      <c r="T13" s="94"/>
    </row>
    <row r="14" spans="1:20" s="32" customFormat="1" ht="15.75">
      <c r="A14" s="265" t="s">
        <v>425</v>
      </c>
      <c r="B14" s="1234">
        <v>0</v>
      </c>
      <c r="C14" s="1234">
        <v>11143</v>
      </c>
      <c r="D14" s="1234">
        <v>0</v>
      </c>
      <c r="E14" s="1234">
        <v>0</v>
      </c>
      <c r="F14" s="1234">
        <v>0</v>
      </c>
      <c r="G14" s="1234">
        <v>0</v>
      </c>
      <c r="H14" s="1234">
        <v>7753</v>
      </c>
      <c r="I14" s="1234">
        <v>0</v>
      </c>
      <c r="J14" s="1234">
        <v>7468</v>
      </c>
      <c r="K14" s="1234">
        <v>107</v>
      </c>
      <c r="L14" s="1234">
        <v>5850</v>
      </c>
      <c r="M14" s="1769">
        <f t="shared" si="0"/>
        <v>32321</v>
      </c>
      <c r="N14" s="1770">
        <v>7</v>
      </c>
      <c r="O14" s="1770">
        <v>5</v>
      </c>
      <c r="P14" s="1770">
        <v>32</v>
      </c>
      <c r="Q14" s="1770">
        <v>0</v>
      </c>
      <c r="R14" s="637">
        <f t="shared" si="1"/>
        <v>44</v>
      </c>
      <c r="S14" s="1772">
        <f t="shared" si="2"/>
        <v>32365</v>
      </c>
      <c r="T14" s="94"/>
    </row>
    <row r="15" spans="1:20" s="32" customFormat="1" ht="15.75">
      <c r="A15" s="265" t="s">
        <v>718</v>
      </c>
      <c r="B15" s="1234">
        <v>0</v>
      </c>
      <c r="C15" s="1234">
        <v>14572</v>
      </c>
      <c r="D15" s="1234">
        <v>0</v>
      </c>
      <c r="E15" s="1234">
        <v>0</v>
      </c>
      <c r="F15" s="1234">
        <v>0</v>
      </c>
      <c r="G15" s="1234">
        <v>0</v>
      </c>
      <c r="H15" s="1234">
        <v>10453</v>
      </c>
      <c r="I15" s="1234">
        <v>0</v>
      </c>
      <c r="J15" s="1234">
        <v>8284</v>
      </c>
      <c r="K15" s="1234">
        <v>192</v>
      </c>
      <c r="L15" s="1234">
        <v>8960</v>
      </c>
      <c r="M15" s="1769">
        <f t="shared" si="0"/>
        <v>42461</v>
      </c>
      <c r="N15" s="1770">
        <v>90</v>
      </c>
      <c r="O15" s="1770">
        <v>2</v>
      </c>
      <c r="P15" s="1770">
        <v>37</v>
      </c>
      <c r="Q15" s="1770">
        <v>0</v>
      </c>
      <c r="R15" s="637">
        <f t="shared" si="1"/>
        <v>129</v>
      </c>
      <c r="S15" s="1772">
        <f t="shared" si="2"/>
        <v>42590</v>
      </c>
      <c r="T15" s="94"/>
    </row>
    <row r="16" spans="1:20" s="32" customFormat="1" ht="15.75">
      <c r="A16" s="265" t="s">
        <v>746</v>
      </c>
      <c r="B16" s="1234">
        <v>1</v>
      </c>
      <c r="C16" s="1234">
        <v>25447</v>
      </c>
      <c r="D16" s="1234">
        <v>0</v>
      </c>
      <c r="E16" s="1234">
        <v>0</v>
      </c>
      <c r="F16" s="1234">
        <v>0</v>
      </c>
      <c r="G16" s="1234">
        <v>0</v>
      </c>
      <c r="H16" s="1234">
        <v>17688</v>
      </c>
      <c r="I16" s="1234">
        <v>0</v>
      </c>
      <c r="J16" s="1234">
        <v>7993</v>
      </c>
      <c r="K16" s="1234">
        <v>430</v>
      </c>
      <c r="L16" s="1234">
        <v>13415</v>
      </c>
      <c r="M16" s="1769">
        <f t="shared" si="0"/>
        <v>64974</v>
      </c>
      <c r="N16" s="1770">
        <v>96</v>
      </c>
      <c r="O16" s="1770">
        <v>0</v>
      </c>
      <c r="P16" s="1770">
        <v>7</v>
      </c>
      <c r="Q16" s="1770">
        <v>0</v>
      </c>
      <c r="R16" s="637">
        <f t="shared" si="1"/>
        <v>103</v>
      </c>
      <c r="S16" s="1772">
        <f t="shared" si="2"/>
        <v>65077</v>
      </c>
      <c r="T16" s="94"/>
    </row>
    <row r="17" spans="1:22" s="64" customFormat="1" ht="15.75">
      <c r="A17" s="265" t="s">
        <v>798</v>
      </c>
      <c r="B17" s="1234">
        <v>1141</v>
      </c>
      <c r="C17" s="1234">
        <v>31376</v>
      </c>
      <c r="D17" s="1234">
        <v>0</v>
      </c>
      <c r="E17" s="1234">
        <v>0</v>
      </c>
      <c r="F17" s="1234">
        <v>0</v>
      </c>
      <c r="G17" s="1234">
        <v>0</v>
      </c>
      <c r="H17" s="1234">
        <v>20913</v>
      </c>
      <c r="I17" s="1234">
        <v>0</v>
      </c>
      <c r="J17" s="1234">
        <v>9213</v>
      </c>
      <c r="K17" s="1234">
        <v>257</v>
      </c>
      <c r="L17" s="1234">
        <v>17231</v>
      </c>
      <c r="M17" s="1769">
        <f t="shared" si="0"/>
        <v>80131</v>
      </c>
      <c r="N17" s="1770">
        <v>104</v>
      </c>
      <c r="O17" s="1770">
        <v>4</v>
      </c>
      <c r="P17" s="1770">
        <v>11</v>
      </c>
      <c r="Q17" s="1770">
        <v>267</v>
      </c>
      <c r="R17" s="637">
        <f t="shared" si="1"/>
        <v>386</v>
      </c>
      <c r="S17" s="1772">
        <f t="shared" si="2"/>
        <v>80517</v>
      </c>
      <c r="T17" s="62"/>
    </row>
    <row r="18" spans="1:22" s="64" customFormat="1" ht="15.75">
      <c r="A18" s="265" t="s">
        <v>823</v>
      </c>
      <c r="B18" s="1234">
        <v>4086</v>
      </c>
      <c r="C18" s="1234">
        <v>31118</v>
      </c>
      <c r="D18" s="1234">
        <v>6</v>
      </c>
      <c r="E18" s="1234">
        <v>0</v>
      </c>
      <c r="F18" s="1234">
        <v>0</v>
      </c>
      <c r="G18" s="1234">
        <v>0</v>
      </c>
      <c r="H18" s="1234">
        <v>19850</v>
      </c>
      <c r="I18" s="1234">
        <v>0</v>
      </c>
      <c r="J18" s="1234">
        <v>8259</v>
      </c>
      <c r="K18" s="1234">
        <v>195</v>
      </c>
      <c r="L18" s="1234">
        <v>18879</v>
      </c>
      <c r="M18" s="1769">
        <f t="shared" si="0"/>
        <v>82393</v>
      </c>
      <c r="N18" s="1770">
        <v>120</v>
      </c>
      <c r="O18" s="1770">
        <v>50</v>
      </c>
      <c r="P18" s="1770">
        <v>5</v>
      </c>
      <c r="Q18" s="1770">
        <v>144</v>
      </c>
      <c r="R18" s="637">
        <f t="shared" si="1"/>
        <v>319</v>
      </c>
      <c r="S18" s="1772">
        <f t="shared" si="2"/>
        <v>82712</v>
      </c>
      <c r="T18" s="62"/>
    </row>
    <row r="19" spans="1:22" s="64" customFormat="1" ht="15.75">
      <c r="A19" s="265" t="s">
        <v>985</v>
      </c>
      <c r="B19" s="1234">
        <v>4144</v>
      </c>
      <c r="C19" s="1234">
        <v>28073</v>
      </c>
      <c r="D19" s="1234">
        <v>152</v>
      </c>
      <c r="E19" s="1234">
        <v>0</v>
      </c>
      <c r="F19" s="1234">
        <v>0</v>
      </c>
      <c r="G19" s="1234">
        <v>0</v>
      </c>
      <c r="H19" s="1234">
        <v>23841</v>
      </c>
      <c r="I19" s="1234">
        <v>0</v>
      </c>
      <c r="J19" s="1234">
        <v>10417</v>
      </c>
      <c r="K19" s="1234">
        <v>212</v>
      </c>
      <c r="L19" s="1234">
        <v>20749</v>
      </c>
      <c r="M19" s="1769">
        <f t="shared" si="0"/>
        <v>87588</v>
      </c>
      <c r="N19" s="1770">
        <v>18</v>
      </c>
      <c r="O19" s="1770">
        <v>9</v>
      </c>
      <c r="P19" s="1770">
        <v>302</v>
      </c>
      <c r="Q19" s="1770">
        <v>108</v>
      </c>
      <c r="R19" s="637">
        <f t="shared" si="1"/>
        <v>437</v>
      </c>
      <c r="S19" s="1772">
        <f t="shared" si="2"/>
        <v>88025</v>
      </c>
      <c r="T19" s="62"/>
    </row>
    <row r="20" spans="1:22" s="64" customFormat="1" ht="15.75">
      <c r="A20" s="265" t="s">
        <v>1075</v>
      </c>
      <c r="B20" s="1234">
        <v>2035</v>
      </c>
      <c r="C20" s="1234">
        <v>5236</v>
      </c>
      <c r="D20" s="1234">
        <v>116</v>
      </c>
      <c r="E20" s="1234">
        <v>0</v>
      </c>
      <c r="F20" s="1234">
        <v>0</v>
      </c>
      <c r="G20" s="1234">
        <v>0</v>
      </c>
      <c r="H20" s="1234">
        <v>5030</v>
      </c>
      <c r="I20" s="1234">
        <v>2765</v>
      </c>
      <c r="J20" s="1234">
        <v>3052</v>
      </c>
      <c r="K20" s="1234">
        <v>80</v>
      </c>
      <c r="L20" s="1234">
        <v>4464</v>
      </c>
      <c r="M20" s="1769">
        <f>SUM(B20:L20)</f>
        <v>22778</v>
      </c>
      <c r="N20" s="1770">
        <v>33</v>
      </c>
      <c r="O20" s="1770">
        <v>5</v>
      </c>
      <c r="P20" s="1770">
        <v>171</v>
      </c>
      <c r="Q20" s="1770">
        <v>14</v>
      </c>
      <c r="R20" s="1773">
        <f>SUM(N20:Q20)</f>
        <v>223</v>
      </c>
      <c r="S20" s="1772">
        <f t="shared" ref="S20" si="3">M20+R20</f>
        <v>23001</v>
      </c>
      <c r="T20" s="62"/>
    </row>
    <row r="21" spans="1:22" ht="19.5" customHeight="1">
      <c r="A21" s="246" t="s">
        <v>2</v>
      </c>
      <c r="B21" s="754">
        <f>SUM(B5:B20)</f>
        <v>11407</v>
      </c>
      <c r="C21" s="754">
        <f t="shared" ref="C21:S21" si="4">SUM(C5:C20)</f>
        <v>171113</v>
      </c>
      <c r="D21" s="754">
        <f t="shared" si="4"/>
        <v>274</v>
      </c>
      <c r="E21" s="754">
        <f t="shared" si="4"/>
        <v>0</v>
      </c>
      <c r="F21" s="754">
        <f t="shared" si="4"/>
        <v>501</v>
      </c>
      <c r="G21" s="754">
        <f t="shared" si="4"/>
        <v>37</v>
      </c>
      <c r="H21" s="754">
        <f t="shared" si="4"/>
        <v>122543</v>
      </c>
      <c r="I21" s="754">
        <f t="shared" si="4"/>
        <v>2765</v>
      </c>
      <c r="J21" s="754">
        <f t="shared" si="4"/>
        <v>70105</v>
      </c>
      <c r="K21" s="754">
        <f t="shared" si="4"/>
        <v>1689</v>
      </c>
      <c r="L21" s="754">
        <f t="shared" si="4"/>
        <v>103677</v>
      </c>
      <c r="M21" s="1858">
        <f>SUM(M5:M20)</f>
        <v>484111</v>
      </c>
      <c r="N21" s="754">
        <f t="shared" si="4"/>
        <v>468</v>
      </c>
      <c r="O21" s="754">
        <f t="shared" si="4"/>
        <v>411</v>
      </c>
      <c r="P21" s="754">
        <f t="shared" si="4"/>
        <v>1616</v>
      </c>
      <c r="Q21" s="754">
        <f t="shared" si="4"/>
        <v>533</v>
      </c>
      <c r="R21" s="1773">
        <f t="shared" si="4"/>
        <v>3028</v>
      </c>
      <c r="S21" s="754">
        <f t="shared" si="4"/>
        <v>487139</v>
      </c>
      <c r="T21" s="94"/>
      <c r="U21" s="32"/>
    </row>
    <row r="22" spans="1:22" s="32" customFormat="1" ht="18" customHeight="1">
      <c r="A22" s="67"/>
      <c r="B22" s="610"/>
      <c r="C22" s="610"/>
      <c r="D22" s="67"/>
      <c r="E22" s="610"/>
      <c r="F22" s="67"/>
      <c r="G22" s="67"/>
      <c r="H22" s="67"/>
      <c r="I22" s="67"/>
      <c r="J22" s="67"/>
      <c r="K22" s="67"/>
      <c r="L22" s="67"/>
      <c r="M22" s="67"/>
      <c r="N22" s="67"/>
      <c r="O22" s="67"/>
      <c r="P22" s="67"/>
      <c r="Q22" s="67"/>
      <c r="R22" s="67"/>
      <c r="S22" s="67"/>
    </row>
    <row r="23" spans="1:22" s="32" customFormat="1">
      <c r="A23" s="82"/>
      <c r="B23" s="82"/>
      <c r="C23" s="82"/>
      <c r="D23" s="82"/>
      <c r="E23" s="82"/>
      <c r="F23" s="82"/>
      <c r="G23" s="82"/>
      <c r="H23" s="82"/>
      <c r="I23" s="82"/>
      <c r="J23" s="82"/>
      <c r="K23" s="82"/>
      <c r="L23" s="82"/>
      <c r="M23" s="82"/>
      <c r="N23" s="82"/>
      <c r="O23" s="82"/>
      <c r="P23" s="82"/>
      <c r="Q23" s="82"/>
      <c r="R23" s="82"/>
      <c r="S23" s="82"/>
    </row>
    <row r="24" spans="1:22" s="32" customFormat="1">
      <c r="A24" s="82"/>
      <c r="B24" s="82"/>
      <c r="C24" s="82"/>
      <c r="D24" s="82"/>
      <c r="E24" s="82"/>
      <c r="F24" s="82"/>
      <c r="G24" s="82"/>
      <c r="H24" s="82"/>
      <c r="I24" s="82"/>
      <c r="J24" s="82"/>
      <c r="K24" s="82"/>
      <c r="L24" s="82"/>
      <c r="M24" s="82"/>
      <c r="N24" s="82"/>
      <c r="O24" s="82"/>
      <c r="P24" s="82"/>
      <c r="Q24" s="82"/>
      <c r="R24" s="82"/>
      <c r="S24" s="82"/>
    </row>
    <row r="25" spans="1:22" s="32" customFormat="1">
      <c r="A25" s="82"/>
      <c r="B25" s="82"/>
      <c r="C25" s="82"/>
      <c r="D25" s="82"/>
      <c r="E25" s="82"/>
      <c r="F25" s="82"/>
      <c r="G25" s="82"/>
      <c r="H25" s="82"/>
      <c r="I25" s="82"/>
      <c r="J25" s="82"/>
      <c r="K25" s="82"/>
      <c r="L25" s="82"/>
      <c r="M25" s="82"/>
      <c r="N25" s="82"/>
      <c r="O25" s="82"/>
      <c r="P25" s="82"/>
      <c r="Q25" s="82"/>
      <c r="R25" s="82"/>
      <c r="S25" s="82"/>
      <c r="V25" s="32" t="s">
        <v>10</v>
      </c>
    </row>
    <row r="26" spans="1:22" s="32" customFormat="1">
      <c r="A26" s="82"/>
      <c r="B26" s="82"/>
      <c r="C26" s="82"/>
      <c r="D26" s="82"/>
      <c r="E26" s="82"/>
      <c r="F26" s="82"/>
      <c r="G26" s="82"/>
      <c r="H26" s="82"/>
      <c r="I26" s="82"/>
      <c r="J26" s="82"/>
      <c r="K26" s="82"/>
      <c r="L26" s="82"/>
      <c r="M26" s="82"/>
      <c r="N26" s="82"/>
      <c r="O26" s="82"/>
      <c r="P26" s="82"/>
      <c r="Q26" s="82"/>
      <c r="R26" s="82"/>
      <c r="S26" s="82"/>
    </row>
    <row r="27" spans="1:22" s="32" customFormat="1">
      <c r="A27" s="82"/>
      <c r="B27" s="82"/>
      <c r="C27" s="82"/>
      <c r="D27" s="82"/>
      <c r="E27" s="82"/>
      <c r="F27" s="82"/>
      <c r="G27" s="82"/>
      <c r="H27" s="82"/>
      <c r="I27" s="82"/>
      <c r="J27" s="82"/>
      <c r="K27" s="82"/>
      <c r="L27" s="82"/>
      <c r="M27" s="82"/>
      <c r="N27" s="82"/>
      <c r="O27" s="82"/>
      <c r="P27" s="82"/>
      <c r="Q27" s="82"/>
      <c r="R27" s="82"/>
      <c r="S27" s="82"/>
    </row>
    <row r="28" spans="1:22" s="32" customFormat="1">
      <c r="A28" s="82"/>
      <c r="B28" s="82"/>
      <c r="C28" s="82"/>
      <c r="D28" s="82"/>
      <c r="E28" s="82"/>
      <c r="F28" s="82"/>
      <c r="G28" s="82"/>
      <c r="H28" s="82"/>
      <c r="I28" s="82"/>
      <c r="J28" s="82"/>
      <c r="K28" s="82"/>
      <c r="L28" s="82"/>
      <c r="M28" s="82"/>
      <c r="N28" s="82"/>
      <c r="O28" s="82"/>
      <c r="P28" s="82"/>
      <c r="Q28" s="82"/>
      <c r="R28" s="82"/>
      <c r="S28" s="82"/>
    </row>
    <row r="29" spans="1:22" s="32" customFormat="1">
      <c r="A29" s="82"/>
      <c r="B29" s="82"/>
      <c r="C29" s="82"/>
      <c r="D29" s="82"/>
      <c r="E29" s="82"/>
      <c r="F29" s="82"/>
      <c r="G29" s="82"/>
      <c r="H29" s="82"/>
      <c r="I29" s="82"/>
      <c r="J29" s="82"/>
      <c r="K29" s="82"/>
      <c r="L29" s="82"/>
      <c r="M29" s="82"/>
      <c r="N29" s="82"/>
      <c r="O29" s="82"/>
      <c r="P29" s="82"/>
      <c r="Q29" s="82"/>
      <c r="R29" s="82"/>
      <c r="S29" s="82"/>
    </row>
    <row r="30" spans="1:22" s="32" customFormat="1">
      <c r="A30" s="82"/>
      <c r="B30" s="82"/>
      <c r="C30" s="82"/>
      <c r="D30" s="82"/>
      <c r="E30" s="82"/>
      <c r="F30" s="82"/>
      <c r="G30" s="82"/>
      <c r="H30" s="82"/>
      <c r="I30" s="82"/>
      <c r="J30" s="82"/>
      <c r="K30" s="82"/>
      <c r="L30" s="82"/>
      <c r="M30" s="82"/>
      <c r="N30" s="82"/>
      <c r="O30" s="82"/>
      <c r="P30" s="82"/>
      <c r="Q30" s="82"/>
      <c r="R30" s="82"/>
      <c r="S30" s="82"/>
      <c r="U30" s="67"/>
    </row>
    <row r="31" spans="1:22" s="32" customFormat="1">
      <c r="A31" s="82"/>
      <c r="B31" s="82"/>
      <c r="C31" s="82"/>
      <c r="D31" s="82"/>
      <c r="E31" s="82"/>
      <c r="F31" s="82"/>
      <c r="G31" s="82"/>
      <c r="H31" s="82"/>
      <c r="I31" s="82"/>
      <c r="J31" s="82"/>
      <c r="K31" s="82"/>
      <c r="L31" s="82"/>
      <c r="M31" s="82"/>
      <c r="N31" s="82"/>
      <c r="O31" s="82"/>
      <c r="P31" s="82"/>
      <c r="Q31" s="82"/>
      <c r="R31" s="82"/>
      <c r="S31" s="82"/>
      <c r="U31" s="67"/>
    </row>
    <row r="32" spans="1:22" s="32" customFormat="1">
      <c r="A32" s="82"/>
      <c r="B32" s="82"/>
      <c r="C32" s="82"/>
      <c r="D32" s="82"/>
      <c r="E32" s="82"/>
      <c r="F32" s="82"/>
      <c r="G32" s="82"/>
      <c r="H32" s="82"/>
      <c r="I32" s="82"/>
      <c r="J32" s="82"/>
      <c r="K32" s="82"/>
      <c r="L32" s="82"/>
      <c r="M32" s="82"/>
      <c r="N32" s="82"/>
      <c r="O32" s="82"/>
      <c r="P32" s="82"/>
      <c r="Q32" s="82"/>
      <c r="R32" s="82"/>
      <c r="S32" s="82"/>
      <c r="U32" s="67"/>
    </row>
    <row r="33" spans="1:26" s="32" customFormat="1">
      <c r="A33" s="82"/>
      <c r="B33" s="82"/>
      <c r="C33" s="82"/>
      <c r="D33" s="82"/>
      <c r="E33" s="82"/>
      <c r="F33" s="82"/>
      <c r="G33" s="82"/>
      <c r="H33" s="82"/>
      <c r="I33" s="82"/>
      <c r="J33" s="82"/>
      <c r="K33" s="82"/>
      <c r="L33" s="82"/>
      <c r="M33" s="82"/>
      <c r="N33" s="82"/>
      <c r="O33" s="82"/>
      <c r="P33" s="82"/>
      <c r="Q33" s="82"/>
      <c r="R33" s="82"/>
      <c r="S33" s="82"/>
      <c r="U33" s="67"/>
    </row>
    <row r="34" spans="1:26" s="32" customFormat="1">
      <c r="A34" s="82"/>
      <c r="B34" s="82"/>
      <c r="C34" s="82"/>
      <c r="D34" s="82"/>
      <c r="E34" s="82"/>
      <c r="F34" s="82"/>
      <c r="G34" s="82"/>
      <c r="H34" s="82"/>
      <c r="I34" s="82"/>
      <c r="J34" s="82"/>
      <c r="K34" s="82"/>
      <c r="L34" s="82"/>
      <c r="M34" s="82"/>
      <c r="N34" s="82"/>
      <c r="O34" s="82"/>
      <c r="P34" s="82"/>
      <c r="Q34" s="82"/>
      <c r="R34" s="82"/>
      <c r="S34" s="82"/>
      <c r="U34" s="67"/>
    </row>
    <row r="35" spans="1:26" s="32" customFormat="1">
      <c r="A35" s="82"/>
      <c r="B35" s="82"/>
      <c r="C35" s="82"/>
      <c r="D35" s="82"/>
      <c r="E35" s="82"/>
      <c r="F35" s="82"/>
      <c r="G35" s="82"/>
      <c r="H35" s="82"/>
      <c r="I35" s="82"/>
      <c r="J35" s="82"/>
      <c r="K35" s="82"/>
      <c r="L35" s="82"/>
      <c r="M35" s="82"/>
      <c r="N35" s="82"/>
      <c r="O35" s="82"/>
      <c r="P35" s="82"/>
      <c r="Q35" s="82"/>
      <c r="R35" s="82"/>
      <c r="S35" s="82"/>
      <c r="U35" s="67"/>
      <c r="Z35" s="32" t="s">
        <v>10</v>
      </c>
    </row>
    <row r="36" spans="1:26" s="32" customFormat="1">
      <c r="A36" s="82"/>
      <c r="B36" s="82"/>
      <c r="C36" s="82"/>
      <c r="D36" s="5"/>
      <c r="E36" s="1756"/>
      <c r="F36" s="82"/>
      <c r="G36" s="82"/>
      <c r="H36" s="82"/>
      <c r="I36" s="82"/>
      <c r="J36" s="82"/>
      <c r="K36" s="82"/>
      <c r="L36" s="82"/>
      <c r="M36" s="82"/>
      <c r="N36" s="82"/>
      <c r="O36" s="82"/>
      <c r="P36" s="82"/>
      <c r="Q36" s="82"/>
      <c r="R36" s="82"/>
      <c r="S36" s="82"/>
      <c r="U36" s="67"/>
    </row>
    <row r="37" spans="1:26" s="32" customFormat="1">
      <c r="A37" s="82"/>
      <c r="B37" s="82"/>
      <c r="C37" s="82"/>
      <c r="D37" s="4"/>
      <c r="E37" s="1756"/>
      <c r="F37" s="82"/>
      <c r="G37" s="82"/>
      <c r="H37" s="82"/>
      <c r="I37" s="82"/>
      <c r="J37" s="82"/>
      <c r="K37" s="82"/>
      <c r="L37" s="82"/>
      <c r="M37" s="82"/>
      <c r="N37" s="82"/>
      <c r="O37" s="82"/>
      <c r="P37" s="82"/>
      <c r="Q37" s="82"/>
      <c r="R37" s="82"/>
      <c r="S37" s="82"/>
      <c r="U37" s="67"/>
    </row>
    <row r="38" spans="1:26" s="32" customFormat="1">
      <c r="A38" s="82"/>
      <c r="B38" s="82"/>
      <c r="C38" s="82"/>
      <c r="D38" s="22"/>
      <c r="E38" s="22"/>
      <c r="F38" s="82"/>
      <c r="G38" s="82"/>
      <c r="H38" s="82"/>
      <c r="I38" s="82"/>
      <c r="J38" s="82"/>
      <c r="K38" s="82"/>
      <c r="L38" s="82"/>
      <c r="M38" s="82"/>
      <c r="N38" s="82"/>
      <c r="O38" s="82"/>
      <c r="P38" s="82"/>
      <c r="Q38" s="82"/>
      <c r="R38" s="82"/>
      <c r="S38" s="82"/>
      <c r="U38" s="67"/>
    </row>
    <row r="39" spans="1:26" s="32" customFormat="1">
      <c r="A39" s="82"/>
      <c r="B39" s="82"/>
      <c r="C39" s="82"/>
      <c r="D39" s="82"/>
      <c r="E39" s="82"/>
      <c r="F39" s="82"/>
      <c r="G39" s="82"/>
      <c r="H39" s="82"/>
      <c r="I39" s="82"/>
      <c r="J39" s="82"/>
      <c r="K39" s="82"/>
      <c r="L39" s="82"/>
      <c r="M39" s="82"/>
      <c r="N39" s="82"/>
      <c r="O39" s="82"/>
      <c r="P39" s="82"/>
      <c r="Q39" s="82"/>
      <c r="R39" s="82"/>
      <c r="S39" s="82"/>
      <c r="U39" s="67"/>
    </row>
    <row r="40" spans="1:26" s="32" customFormat="1">
      <c r="A40" s="82"/>
      <c r="B40" s="82"/>
      <c r="C40" s="82"/>
      <c r="D40" s="82"/>
      <c r="E40" s="82"/>
      <c r="F40" s="82"/>
      <c r="G40" s="82"/>
      <c r="H40" s="82"/>
      <c r="I40" s="82"/>
      <c r="J40" s="82"/>
      <c r="K40" s="82"/>
      <c r="L40" s="82"/>
      <c r="M40" s="82"/>
      <c r="N40" s="82"/>
      <c r="O40" s="82"/>
      <c r="P40" s="82"/>
      <c r="Q40" s="82"/>
      <c r="R40" s="82"/>
      <c r="S40" s="82"/>
      <c r="U40" s="67"/>
    </row>
    <row r="41" spans="1:26" s="32" customFormat="1">
      <c r="A41" s="82"/>
      <c r="B41" s="82"/>
      <c r="C41" s="82"/>
      <c r="D41" s="82"/>
      <c r="E41" s="82"/>
      <c r="F41" s="82"/>
      <c r="G41" s="82"/>
      <c r="H41" s="82"/>
      <c r="I41" s="82"/>
      <c r="J41" s="82"/>
      <c r="K41" s="82"/>
      <c r="L41" s="82"/>
      <c r="M41" s="82"/>
      <c r="N41" s="82"/>
      <c r="O41" s="82"/>
      <c r="P41" s="82"/>
      <c r="Q41" s="82"/>
      <c r="R41" s="82"/>
      <c r="S41" s="82"/>
      <c r="U41" s="67"/>
    </row>
    <row r="42" spans="1:26" s="32" customFormat="1">
      <c r="A42" s="82"/>
      <c r="B42" s="82"/>
      <c r="C42" s="82"/>
      <c r="D42" s="82"/>
      <c r="E42" s="82"/>
      <c r="F42" s="82"/>
      <c r="G42" s="82"/>
      <c r="H42" s="82"/>
      <c r="I42" s="82"/>
      <c r="J42" s="82"/>
      <c r="K42" s="82"/>
      <c r="L42" s="82"/>
      <c r="M42" s="82"/>
      <c r="N42" s="82"/>
      <c r="O42" s="82"/>
      <c r="P42" s="82"/>
      <c r="Q42" s="82"/>
      <c r="R42" s="82"/>
      <c r="S42" s="82"/>
      <c r="U42" s="67"/>
    </row>
    <row r="43" spans="1:26" s="32" customFormat="1">
      <c r="A43" s="82"/>
      <c r="B43" s="82"/>
      <c r="C43" s="82"/>
      <c r="D43" s="82"/>
      <c r="E43" s="82"/>
      <c r="F43" s="82"/>
      <c r="G43" s="82"/>
      <c r="H43" s="82"/>
      <c r="I43" s="10"/>
      <c r="J43" s="82"/>
      <c r="K43" s="82"/>
      <c r="L43" s="82"/>
      <c r="M43" s="82"/>
      <c r="N43" s="82"/>
      <c r="O43" s="82"/>
      <c r="P43" s="82"/>
      <c r="Q43" s="82"/>
      <c r="R43" s="82"/>
      <c r="S43" s="82"/>
      <c r="U43" s="67"/>
    </row>
    <row r="44" spans="1:26" s="32" customFormat="1">
      <c r="A44" s="67"/>
      <c r="B44" s="610"/>
      <c r="C44" s="610"/>
      <c r="D44" s="67"/>
      <c r="E44" s="610"/>
      <c r="F44" s="67"/>
      <c r="G44" s="67"/>
      <c r="H44" s="67"/>
      <c r="I44" s="67"/>
      <c r="J44" s="67"/>
      <c r="K44" s="67"/>
      <c r="L44" s="67"/>
      <c r="M44" s="67"/>
      <c r="N44" s="67"/>
      <c r="O44" s="67"/>
      <c r="P44" s="67"/>
      <c r="Q44" s="67"/>
      <c r="R44" s="67"/>
      <c r="S44" s="67"/>
      <c r="U44" s="67"/>
    </row>
    <row r="45" spans="1:26" s="32" customFormat="1">
      <c r="A45" s="67"/>
      <c r="B45" s="610"/>
      <c r="C45" s="610"/>
      <c r="D45" s="67"/>
      <c r="E45" s="610"/>
      <c r="F45" s="67"/>
      <c r="G45" s="67"/>
      <c r="H45" s="67"/>
      <c r="I45" s="67"/>
      <c r="J45" s="67"/>
      <c r="K45" s="67"/>
      <c r="L45" s="67"/>
      <c r="M45" s="67"/>
      <c r="N45" s="67"/>
      <c r="O45" s="67"/>
      <c r="P45" s="67"/>
      <c r="Q45" s="67"/>
      <c r="R45" s="67"/>
      <c r="S45" s="67"/>
      <c r="U45" s="67"/>
    </row>
    <row r="46" spans="1:26" s="32" customFormat="1">
      <c r="A46" s="67"/>
      <c r="B46" s="610"/>
      <c r="C46" s="610"/>
      <c r="D46" s="67"/>
      <c r="E46" s="610"/>
      <c r="F46" s="67"/>
      <c r="G46" s="67"/>
      <c r="H46" s="67"/>
      <c r="I46" s="67"/>
      <c r="J46" s="67"/>
      <c r="K46" s="67"/>
      <c r="L46" s="67"/>
      <c r="M46" s="67"/>
      <c r="N46" s="67"/>
      <c r="O46" s="67"/>
      <c r="P46" s="67"/>
      <c r="Q46" s="67"/>
      <c r="R46" s="67"/>
      <c r="S46" s="67"/>
      <c r="U46" s="67"/>
    </row>
    <row r="47" spans="1:26" s="32" customFormat="1">
      <c r="A47" s="67"/>
      <c r="B47" s="610"/>
      <c r="C47" s="610"/>
      <c r="D47" s="67"/>
      <c r="E47" s="610"/>
      <c r="F47" s="67"/>
      <c r="G47" s="67"/>
      <c r="H47" s="67"/>
      <c r="I47" s="67"/>
      <c r="J47" s="67"/>
      <c r="K47" s="67"/>
      <c r="L47" s="67"/>
      <c r="M47" s="67"/>
      <c r="N47" s="67"/>
      <c r="O47" s="67"/>
      <c r="P47" s="67"/>
      <c r="Q47" s="67"/>
      <c r="R47" s="67"/>
      <c r="S47" s="67"/>
      <c r="U47" s="67"/>
    </row>
    <row r="48" spans="1:26" s="32" customFormat="1">
      <c r="A48" s="67"/>
      <c r="B48" s="610"/>
      <c r="C48" s="610"/>
      <c r="D48" s="67"/>
      <c r="E48" s="610"/>
      <c r="F48" s="67"/>
      <c r="G48" s="67"/>
      <c r="H48" s="67"/>
      <c r="I48" s="67"/>
      <c r="J48" s="67"/>
      <c r="K48" s="67"/>
      <c r="L48" s="67"/>
      <c r="M48" s="67"/>
      <c r="N48" s="67"/>
      <c r="O48" s="67"/>
      <c r="P48" s="67"/>
      <c r="Q48" s="67"/>
      <c r="R48" s="67"/>
      <c r="S48" s="67"/>
      <c r="U48" s="67"/>
    </row>
    <row r="49" spans="1:21" s="32" customFormat="1">
      <c r="A49" s="67"/>
      <c r="B49" s="610"/>
      <c r="C49" s="610"/>
      <c r="D49" s="67"/>
      <c r="E49" s="610"/>
      <c r="F49" s="67"/>
      <c r="G49" s="67"/>
      <c r="H49" s="67"/>
      <c r="I49" s="67"/>
      <c r="J49" s="67"/>
      <c r="K49" s="67"/>
      <c r="L49" s="67"/>
      <c r="M49" s="67"/>
      <c r="N49" s="67"/>
      <c r="O49" s="67"/>
      <c r="P49" s="67"/>
      <c r="Q49" s="67"/>
      <c r="R49" s="67"/>
      <c r="S49" s="67"/>
      <c r="U49" s="67"/>
    </row>
    <row r="50" spans="1:21" s="32" customFormat="1">
      <c r="A50" s="67"/>
      <c r="B50" s="610"/>
      <c r="C50" s="610"/>
      <c r="D50" s="67"/>
      <c r="E50" s="610"/>
      <c r="F50" s="67"/>
      <c r="G50" s="67"/>
      <c r="H50" s="67"/>
      <c r="I50" s="67"/>
      <c r="J50" s="67"/>
      <c r="K50" s="67"/>
      <c r="L50" s="67"/>
      <c r="M50" s="67"/>
      <c r="N50" s="67"/>
      <c r="O50" s="67"/>
      <c r="P50" s="67"/>
      <c r="Q50" s="67"/>
      <c r="R50" s="67"/>
      <c r="S50" s="67"/>
      <c r="U50" s="67"/>
    </row>
    <row r="51" spans="1:21" s="32" customFormat="1">
      <c r="A51" s="67"/>
      <c r="B51" s="610"/>
      <c r="C51" s="610"/>
      <c r="D51" s="67"/>
      <c r="E51" s="610"/>
      <c r="F51" s="67"/>
      <c r="G51" s="67"/>
      <c r="H51" s="67"/>
      <c r="I51" s="67"/>
      <c r="J51" s="67"/>
      <c r="K51" s="67"/>
      <c r="L51" s="67"/>
      <c r="M51" s="67"/>
      <c r="N51" s="67"/>
      <c r="O51" s="67"/>
      <c r="P51" s="67"/>
      <c r="Q51" s="67"/>
      <c r="R51" s="67"/>
      <c r="S51" s="67"/>
      <c r="U51" s="67"/>
    </row>
    <row r="52" spans="1:21" s="32" customFormat="1">
      <c r="A52" s="67"/>
      <c r="B52" s="610"/>
      <c r="C52" s="610"/>
      <c r="D52" s="67"/>
      <c r="E52" s="610"/>
      <c r="F52" s="67"/>
      <c r="G52" s="67"/>
      <c r="H52" s="67"/>
      <c r="I52" s="67"/>
      <c r="J52" s="67"/>
      <c r="K52" s="67"/>
      <c r="L52" s="67"/>
      <c r="M52" s="67"/>
      <c r="N52" s="67"/>
      <c r="O52" s="67"/>
      <c r="P52" s="67"/>
      <c r="Q52" s="67"/>
      <c r="R52" s="67"/>
      <c r="S52" s="67"/>
      <c r="U52" s="67"/>
    </row>
    <row r="53" spans="1:21" s="32" customFormat="1">
      <c r="A53" s="67"/>
      <c r="B53" s="610"/>
      <c r="C53" s="610"/>
      <c r="D53" s="67"/>
      <c r="E53" s="610"/>
      <c r="F53" s="67"/>
      <c r="G53" s="67"/>
      <c r="H53" s="67"/>
      <c r="I53" s="67"/>
      <c r="J53" s="67"/>
      <c r="K53" s="67"/>
      <c r="L53" s="67"/>
      <c r="M53" s="67"/>
      <c r="N53" s="67"/>
      <c r="O53" s="67"/>
      <c r="P53" s="67"/>
      <c r="Q53" s="67"/>
      <c r="R53" s="67"/>
      <c r="S53" s="67"/>
      <c r="U53" s="67"/>
    </row>
    <row r="54" spans="1:21" s="32" customFormat="1">
      <c r="A54" s="67"/>
      <c r="B54" s="610"/>
      <c r="C54" s="610"/>
      <c r="D54" s="67"/>
      <c r="E54" s="610"/>
      <c r="F54" s="67"/>
      <c r="G54" s="67"/>
      <c r="H54" s="67"/>
      <c r="I54" s="67"/>
      <c r="J54" s="67"/>
      <c r="K54" s="67"/>
      <c r="L54" s="67"/>
      <c r="M54" s="67"/>
      <c r="N54" s="67"/>
      <c r="O54" s="67"/>
      <c r="P54" s="67"/>
      <c r="Q54" s="67"/>
      <c r="R54" s="67"/>
      <c r="S54" s="67"/>
      <c r="U54" s="67"/>
    </row>
    <row r="55" spans="1:21" s="32" customFormat="1">
      <c r="A55" s="67"/>
      <c r="B55" s="610"/>
      <c r="C55" s="610"/>
      <c r="D55" s="67"/>
      <c r="E55" s="610"/>
      <c r="F55" s="67"/>
      <c r="G55" s="67"/>
      <c r="H55" s="67"/>
      <c r="I55" s="67"/>
      <c r="J55" s="67"/>
      <c r="K55" s="67"/>
      <c r="L55" s="67"/>
      <c r="M55" s="67"/>
      <c r="N55" s="67"/>
      <c r="O55" s="67"/>
      <c r="P55" s="67"/>
      <c r="Q55" s="67"/>
      <c r="R55" s="67"/>
      <c r="S55" s="67"/>
      <c r="U55" s="67"/>
    </row>
    <row r="56" spans="1:21" s="32" customFormat="1">
      <c r="A56" s="67"/>
      <c r="B56" s="610"/>
      <c r="C56" s="610"/>
      <c r="D56" s="67"/>
      <c r="E56" s="610"/>
      <c r="F56" s="67"/>
      <c r="G56" s="67"/>
      <c r="H56" s="67"/>
      <c r="I56" s="67"/>
      <c r="J56" s="67"/>
      <c r="K56" s="67"/>
      <c r="L56" s="67"/>
      <c r="M56" s="67"/>
      <c r="N56" s="67"/>
      <c r="O56" s="67"/>
      <c r="P56" s="67"/>
      <c r="Q56" s="67"/>
      <c r="R56" s="67"/>
      <c r="S56" s="67"/>
      <c r="U56" s="67"/>
    </row>
    <row r="57" spans="1:21" s="32" customFormat="1">
      <c r="A57" s="67"/>
      <c r="B57" s="610"/>
      <c r="C57" s="610"/>
      <c r="D57" s="67"/>
      <c r="E57" s="610"/>
      <c r="F57" s="67"/>
      <c r="G57" s="67"/>
      <c r="H57" s="67"/>
      <c r="I57" s="67"/>
      <c r="J57" s="67"/>
      <c r="K57" s="67"/>
      <c r="L57" s="67"/>
      <c r="M57" s="67"/>
      <c r="N57" s="67"/>
      <c r="O57" s="67"/>
      <c r="P57" s="67"/>
      <c r="Q57" s="67"/>
      <c r="R57" s="67"/>
      <c r="S57" s="67"/>
      <c r="U57" s="67"/>
    </row>
    <row r="58" spans="1:21" s="32" customFormat="1">
      <c r="A58" s="67"/>
      <c r="B58" s="610"/>
      <c r="C58" s="610"/>
      <c r="D58" s="67"/>
      <c r="E58" s="610"/>
      <c r="F58" s="67"/>
      <c r="G58" s="67"/>
      <c r="H58" s="67"/>
      <c r="I58" s="67"/>
      <c r="J58" s="67"/>
      <c r="K58" s="67"/>
      <c r="L58" s="67"/>
      <c r="M58" s="67"/>
      <c r="N58" s="67"/>
      <c r="O58" s="67"/>
      <c r="P58" s="67"/>
      <c r="Q58" s="67"/>
      <c r="R58" s="67"/>
      <c r="S58" s="67"/>
      <c r="U58" s="67"/>
    </row>
    <row r="59" spans="1:21" s="32" customFormat="1">
      <c r="A59" s="67"/>
      <c r="B59" s="610"/>
      <c r="C59" s="610"/>
      <c r="D59" s="67"/>
      <c r="E59" s="610"/>
      <c r="F59" s="67"/>
      <c r="G59" s="67"/>
      <c r="H59" s="67"/>
      <c r="I59" s="67"/>
      <c r="J59" s="67"/>
      <c r="K59" s="67"/>
      <c r="L59" s="67"/>
      <c r="M59" s="67"/>
      <c r="N59" s="67"/>
      <c r="O59" s="67"/>
      <c r="P59" s="67"/>
      <c r="Q59" s="67"/>
      <c r="R59" s="67"/>
      <c r="S59" s="67"/>
      <c r="U59" s="67"/>
    </row>
    <row r="60" spans="1:21" s="32" customFormat="1">
      <c r="A60" s="67"/>
      <c r="B60" s="610"/>
      <c r="C60" s="610"/>
      <c r="D60" s="67"/>
      <c r="E60" s="610"/>
      <c r="F60" s="67"/>
      <c r="G60" s="67"/>
      <c r="H60" s="67"/>
      <c r="I60" s="67"/>
      <c r="J60" s="67"/>
      <c r="K60" s="67"/>
      <c r="L60" s="67"/>
      <c r="M60" s="67"/>
      <c r="N60" s="67"/>
      <c r="O60" s="67"/>
      <c r="P60" s="67"/>
      <c r="Q60" s="67"/>
      <c r="R60" s="67"/>
      <c r="S60" s="67"/>
      <c r="U60" s="67"/>
    </row>
    <row r="61" spans="1:21" s="32" customFormat="1">
      <c r="A61" s="67"/>
      <c r="B61" s="610"/>
      <c r="C61" s="610"/>
      <c r="D61" s="67"/>
      <c r="E61" s="610"/>
      <c r="F61" s="67"/>
      <c r="G61" s="67"/>
      <c r="H61" s="67"/>
      <c r="I61" s="67"/>
      <c r="J61" s="67"/>
      <c r="K61" s="67"/>
      <c r="L61" s="67"/>
      <c r="M61" s="67"/>
      <c r="N61" s="67"/>
      <c r="O61" s="67"/>
      <c r="P61" s="67"/>
      <c r="Q61" s="67"/>
      <c r="R61" s="67"/>
      <c r="S61" s="67"/>
      <c r="U61" s="67"/>
    </row>
    <row r="62" spans="1:21" s="32" customFormat="1">
      <c r="A62" s="67"/>
      <c r="B62" s="610"/>
      <c r="C62" s="610"/>
      <c r="D62" s="67"/>
      <c r="E62" s="610"/>
      <c r="F62" s="67"/>
      <c r="G62" s="67"/>
      <c r="H62" s="67"/>
      <c r="I62" s="67"/>
      <c r="J62" s="67"/>
      <c r="K62" s="67"/>
      <c r="L62" s="67"/>
      <c r="M62" s="67"/>
      <c r="N62" s="67"/>
      <c r="O62" s="67"/>
      <c r="P62" s="67"/>
      <c r="Q62" s="67"/>
      <c r="R62" s="67"/>
      <c r="S62" s="67"/>
      <c r="U62" s="67"/>
    </row>
    <row r="63" spans="1:21" s="32" customFormat="1">
      <c r="A63" s="67"/>
      <c r="B63" s="610"/>
      <c r="C63" s="610"/>
      <c r="D63" s="67"/>
      <c r="E63" s="610"/>
      <c r="F63" s="67"/>
      <c r="G63" s="67"/>
      <c r="H63" s="67"/>
      <c r="I63" s="67"/>
      <c r="J63" s="67"/>
      <c r="K63" s="67"/>
      <c r="L63" s="67"/>
      <c r="M63" s="67"/>
      <c r="N63" s="67"/>
      <c r="O63" s="67"/>
      <c r="P63" s="67"/>
      <c r="Q63" s="67"/>
      <c r="R63" s="67"/>
      <c r="S63" s="67"/>
      <c r="U63" s="67"/>
    </row>
    <row r="64" spans="1:21" s="32" customFormat="1">
      <c r="A64" s="67"/>
      <c r="B64" s="610"/>
      <c r="C64" s="610"/>
      <c r="D64" s="67"/>
      <c r="E64" s="610"/>
      <c r="F64" s="67"/>
      <c r="G64" s="67"/>
      <c r="H64" s="67"/>
      <c r="I64" s="67"/>
      <c r="J64" s="67"/>
      <c r="K64" s="67"/>
      <c r="L64" s="67"/>
      <c r="M64" s="67"/>
      <c r="N64" s="67"/>
      <c r="O64" s="67"/>
      <c r="P64" s="67"/>
      <c r="Q64" s="67"/>
      <c r="R64" s="67"/>
      <c r="S64" s="67"/>
      <c r="U64" s="67"/>
    </row>
    <row r="65" spans="1:21" s="32" customFormat="1">
      <c r="A65" s="67"/>
      <c r="B65" s="610"/>
      <c r="C65" s="610"/>
      <c r="D65" s="67"/>
      <c r="E65" s="610"/>
      <c r="F65" s="67"/>
      <c r="G65" s="67"/>
      <c r="H65" s="67"/>
      <c r="I65" s="67"/>
      <c r="J65" s="67"/>
      <c r="K65" s="67"/>
      <c r="L65" s="67"/>
      <c r="M65" s="67"/>
      <c r="N65" s="67"/>
      <c r="O65" s="67"/>
      <c r="P65" s="67"/>
      <c r="Q65" s="67"/>
      <c r="R65" s="67"/>
      <c r="S65" s="67"/>
      <c r="U65" s="67"/>
    </row>
    <row r="66" spans="1:21" s="32" customFormat="1">
      <c r="A66" s="67"/>
      <c r="B66" s="610"/>
      <c r="C66" s="610"/>
      <c r="D66" s="67"/>
      <c r="E66" s="610"/>
      <c r="F66" s="67"/>
      <c r="G66" s="67"/>
      <c r="H66" s="67"/>
      <c r="I66" s="67"/>
      <c r="J66" s="67"/>
      <c r="K66" s="67"/>
      <c r="L66" s="67"/>
      <c r="M66" s="67"/>
      <c r="N66" s="67"/>
      <c r="O66" s="67"/>
      <c r="P66" s="67"/>
      <c r="Q66" s="67"/>
      <c r="R66" s="67"/>
      <c r="S66" s="67"/>
      <c r="U66" s="67"/>
    </row>
    <row r="67" spans="1:21" s="32" customFormat="1">
      <c r="A67" s="67"/>
      <c r="B67" s="610"/>
      <c r="C67" s="610"/>
      <c r="D67" s="67"/>
      <c r="E67" s="610"/>
      <c r="F67" s="67"/>
      <c r="G67" s="67"/>
      <c r="H67" s="67"/>
      <c r="I67" s="67"/>
      <c r="J67" s="67"/>
      <c r="K67" s="67"/>
      <c r="L67" s="67"/>
      <c r="M67" s="67"/>
      <c r="N67" s="67"/>
      <c r="O67" s="67"/>
      <c r="P67" s="67"/>
      <c r="Q67" s="67"/>
      <c r="R67" s="67"/>
      <c r="S67" s="67"/>
      <c r="U67" s="67"/>
    </row>
    <row r="68" spans="1:21" s="32" customFormat="1">
      <c r="A68" s="67"/>
      <c r="B68" s="610"/>
      <c r="C68" s="610"/>
      <c r="D68" s="67"/>
      <c r="E68" s="610"/>
      <c r="F68" s="67"/>
      <c r="G68" s="67"/>
      <c r="H68" s="67"/>
      <c r="I68" s="67"/>
      <c r="J68" s="67"/>
      <c r="K68" s="67"/>
      <c r="L68" s="67"/>
      <c r="M68" s="67"/>
      <c r="N68" s="67"/>
      <c r="O68" s="67"/>
      <c r="P68" s="67"/>
      <c r="Q68" s="67"/>
      <c r="R68" s="67"/>
      <c r="S68" s="67"/>
      <c r="U68" s="67"/>
    </row>
    <row r="69" spans="1:21" s="32" customFormat="1">
      <c r="A69" s="67"/>
      <c r="B69" s="610"/>
      <c r="C69" s="610"/>
      <c r="D69" s="67"/>
      <c r="E69" s="610"/>
      <c r="F69" s="67"/>
      <c r="G69" s="67"/>
      <c r="H69" s="67"/>
      <c r="I69" s="67"/>
      <c r="J69" s="67"/>
      <c r="K69" s="67"/>
      <c r="L69" s="67"/>
      <c r="M69" s="67"/>
      <c r="N69" s="67"/>
      <c r="O69" s="67"/>
      <c r="P69" s="67"/>
      <c r="Q69" s="67"/>
      <c r="R69" s="67"/>
      <c r="S69" s="67"/>
      <c r="U69" s="67"/>
    </row>
    <row r="70" spans="1:21" s="32" customFormat="1">
      <c r="A70" s="67"/>
      <c r="B70" s="610"/>
      <c r="C70" s="610"/>
      <c r="D70" s="67"/>
      <c r="E70" s="610"/>
      <c r="F70" s="67"/>
      <c r="G70" s="67"/>
      <c r="H70" s="67"/>
      <c r="I70" s="67"/>
      <c r="J70" s="67"/>
      <c r="K70" s="67"/>
      <c r="L70" s="67"/>
      <c r="M70" s="67"/>
      <c r="N70" s="67"/>
      <c r="O70" s="67"/>
      <c r="P70" s="67"/>
      <c r="Q70" s="67"/>
      <c r="R70" s="67"/>
      <c r="S70" s="67"/>
      <c r="U70" s="67"/>
    </row>
    <row r="71" spans="1:21" s="32" customFormat="1">
      <c r="A71" s="67"/>
      <c r="B71" s="610"/>
      <c r="C71" s="610"/>
      <c r="D71" s="67"/>
      <c r="E71" s="610"/>
      <c r="F71" s="67"/>
      <c r="G71" s="67"/>
      <c r="H71" s="67"/>
      <c r="I71" s="67"/>
      <c r="J71" s="67"/>
      <c r="K71" s="67"/>
      <c r="L71" s="67"/>
      <c r="M71" s="67"/>
      <c r="N71" s="67"/>
      <c r="O71" s="67"/>
      <c r="P71" s="67"/>
      <c r="Q71" s="67"/>
      <c r="R71" s="67"/>
      <c r="S71" s="67"/>
      <c r="U71" s="67"/>
    </row>
    <row r="72" spans="1:21" s="32" customFormat="1">
      <c r="A72" s="67"/>
      <c r="B72" s="610"/>
      <c r="C72" s="610"/>
      <c r="D72" s="67"/>
      <c r="E72" s="610"/>
      <c r="F72" s="67"/>
      <c r="G72" s="67"/>
      <c r="H72" s="67"/>
      <c r="I72" s="67"/>
      <c r="J72" s="67"/>
      <c r="K72" s="67"/>
      <c r="L72" s="67"/>
      <c r="M72" s="67"/>
      <c r="N72" s="67"/>
      <c r="O72" s="67"/>
      <c r="P72" s="67"/>
      <c r="Q72" s="67"/>
      <c r="R72" s="67"/>
      <c r="S72" s="67"/>
      <c r="U72" s="67"/>
    </row>
    <row r="73" spans="1:21" s="32" customFormat="1">
      <c r="A73" s="67"/>
      <c r="B73" s="610"/>
      <c r="C73" s="610"/>
      <c r="D73" s="67"/>
      <c r="E73" s="610"/>
      <c r="F73" s="67"/>
      <c r="G73" s="67"/>
      <c r="H73" s="67"/>
      <c r="I73" s="67"/>
      <c r="J73" s="67"/>
      <c r="K73" s="67"/>
      <c r="L73" s="67"/>
      <c r="M73" s="67"/>
      <c r="N73" s="67"/>
      <c r="O73" s="67"/>
      <c r="P73" s="67"/>
      <c r="Q73" s="67"/>
      <c r="R73" s="67"/>
      <c r="S73" s="67"/>
      <c r="U73" s="67"/>
    </row>
    <row r="74" spans="1:21" s="32" customFormat="1">
      <c r="A74" s="67"/>
      <c r="B74" s="610"/>
      <c r="C74" s="610"/>
      <c r="D74" s="67"/>
      <c r="E74" s="610"/>
      <c r="F74" s="67"/>
      <c r="G74" s="67"/>
      <c r="H74" s="67"/>
      <c r="I74" s="67"/>
      <c r="J74" s="67"/>
      <c r="K74" s="67"/>
      <c r="L74" s="67"/>
      <c r="M74" s="67"/>
      <c r="N74" s="67"/>
      <c r="O74" s="67"/>
      <c r="P74" s="67"/>
      <c r="Q74" s="67"/>
      <c r="R74" s="67"/>
      <c r="S74" s="67"/>
      <c r="U74" s="67"/>
    </row>
    <row r="75" spans="1:21" s="32" customFormat="1">
      <c r="A75" s="67"/>
      <c r="B75" s="610"/>
      <c r="C75" s="610"/>
      <c r="D75" s="67"/>
      <c r="E75" s="610"/>
      <c r="F75" s="67"/>
      <c r="G75" s="67"/>
      <c r="H75" s="67"/>
      <c r="I75" s="67"/>
      <c r="J75" s="67"/>
      <c r="K75" s="67"/>
      <c r="L75" s="67"/>
      <c r="M75" s="67"/>
      <c r="N75" s="67"/>
      <c r="O75" s="67"/>
      <c r="P75" s="67"/>
      <c r="Q75" s="67"/>
      <c r="R75" s="67"/>
      <c r="S75" s="67"/>
      <c r="U75" s="67"/>
    </row>
    <row r="76" spans="1:21" s="32" customFormat="1">
      <c r="A76" s="67"/>
      <c r="B76" s="610"/>
      <c r="C76" s="610"/>
      <c r="D76" s="67"/>
      <c r="E76" s="610"/>
      <c r="F76" s="67"/>
      <c r="G76" s="67"/>
      <c r="H76" s="67"/>
      <c r="I76" s="67"/>
      <c r="J76" s="67"/>
      <c r="K76" s="67"/>
      <c r="L76" s="67"/>
      <c r="M76" s="67"/>
      <c r="N76" s="67"/>
      <c r="O76" s="67"/>
      <c r="P76" s="67"/>
      <c r="Q76" s="67"/>
      <c r="R76" s="67"/>
      <c r="S76" s="67"/>
      <c r="U76" s="67"/>
    </row>
    <row r="77" spans="1:21" s="32" customFormat="1">
      <c r="A77" s="67"/>
      <c r="B77" s="610"/>
      <c r="C77" s="610"/>
      <c r="D77" s="67"/>
      <c r="E77" s="610"/>
      <c r="F77" s="67"/>
      <c r="G77" s="67"/>
      <c r="H77" s="67"/>
      <c r="I77" s="67"/>
      <c r="J77" s="67"/>
      <c r="K77" s="67"/>
      <c r="L77" s="67"/>
      <c r="M77" s="67"/>
      <c r="N77" s="67"/>
      <c r="O77" s="67"/>
      <c r="P77" s="67"/>
      <c r="Q77" s="67"/>
      <c r="R77" s="67"/>
      <c r="S77" s="67"/>
      <c r="U77" s="67"/>
    </row>
    <row r="78" spans="1:21" s="32" customFormat="1">
      <c r="A78" s="67"/>
      <c r="B78" s="610"/>
      <c r="C78" s="610"/>
      <c r="D78" s="67"/>
      <c r="E78" s="610"/>
      <c r="F78" s="67"/>
      <c r="G78" s="67"/>
      <c r="H78" s="67"/>
      <c r="I78" s="67"/>
      <c r="J78" s="67"/>
      <c r="K78" s="67"/>
      <c r="L78" s="67"/>
      <c r="M78" s="67"/>
      <c r="N78" s="67"/>
      <c r="O78" s="67"/>
      <c r="P78" s="67"/>
      <c r="Q78" s="67"/>
      <c r="R78" s="67"/>
      <c r="S78" s="67"/>
      <c r="U78" s="67"/>
    </row>
    <row r="79" spans="1:21" s="32" customFormat="1">
      <c r="A79" s="67"/>
      <c r="B79" s="610"/>
      <c r="C79" s="610"/>
      <c r="D79" s="67"/>
      <c r="E79" s="610"/>
      <c r="F79" s="67"/>
      <c r="G79" s="67"/>
      <c r="H79" s="67"/>
      <c r="I79" s="67"/>
      <c r="J79" s="67"/>
      <c r="K79" s="67"/>
      <c r="L79" s="67"/>
      <c r="M79" s="67"/>
      <c r="N79" s="67"/>
      <c r="O79" s="67"/>
      <c r="P79" s="67"/>
      <c r="Q79" s="67"/>
      <c r="R79" s="67"/>
      <c r="S79" s="67"/>
      <c r="U79" s="67"/>
    </row>
    <row r="80" spans="1:21" s="32" customFormat="1">
      <c r="A80" s="67"/>
      <c r="B80" s="610"/>
      <c r="C80" s="610"/>
      <c r="D80" s="67"/>
      <c r="E80" s="610"/>
      <c r="F80" s="67"/>
      <c r="G80" s="67"/>
      <c r="H80" s="67"/>
      <c r="I80" s="67"/>
      <c r="J80" s="67"/>
      <c r="K80" s="67"/>
      <c r="L80" s="67"/>
      <c r="M80" s="67"/>
      <c r="N80" s="67"/>
      <c r="O80" s="67"/>
      <c r="P80" s="67"/>
      <c r="Q80" s="67"/>
      <c r="R80" s="67"/>
      <c r="S80" s="67"/>
      <c r="U80" s="67"/>
    </row>
    <row r="81" spans="1:21" s="32" customFormat="1">
      <c r="A81" s="67"/>
      <c r="B81" s="610"/>
      <c r="C81" s="610"/>
      <c r="D81" s="67"/>
      <c r="E81" s="610"/>
      <c r="F81" s="67"/>
      <c r="G81" s="67"/>
      <c r="H81" s="67"/>
      <c r="I81" s="67"/>
      <c r="J81" s="67"/>
      <c r="K81" s="67"/>
      <c r="L81" s="67"/>
      <c r="M81" s="67"/>
      <c r="N81" s="67"/>
      <c r="O81" s="67"/>
      <c r="P81" s="67"/>
      <c r="Q81" s="67"/>
      <c r="R81" s="67"/>
      <c r="S81" s="67"/>
      <c r="U81" s="67"/>
    </row>
    <row r="82" spans="1:21" s="32" customFormat="1">
      <c r="A82" s="67"/>
      <c r="B82" s="610"/>
      <c r="C82" s="610"/>
      <c r="D82" s="67"/>
      <c r="E82" s="610"/>
      <c r="F82" s="67"/>
      <c r="G82" s="67"/>
      <c r="H82" s="67"/>
      <c r="I82" s="67"/>
      <c r="J82" s="67"/>
      <c r="K82" s="67"/>
      <c r="L82" s="67"/>
      <c r="M82" s="67"/>
      <c r="N82" s="67"/>
      <c r="O82" s="67"/>
      <c r="P82" s="67"/>
      <c r="Q82" s="67"/>
      <c r="R82" s="67"/>
      <c r="S82" s="67"/>
      <c r="U82" s="67"/>
    </row>
    <row r="83" spans="1:21" s="32" customFormat="1">
      <c r="A83" s="67"/>
      <c r="B83" s="610"/>
      <c r="C83" s="610"/>
      <c r="D83" s="67"/>
      <c r="E83" s="610"/>
      <c r="F83" s="67"/>
      <c r="G83" s="67"/>
      <c r="H83" s="67"/>
      <c r="I83" s="67"/>
      <c r="J83" s="67"/>
      <c r="K83" s="67"/>
      <c r="L83" s="67"/>
      <c r="M83" s="67"/>
      <c r="N83" s="67"/>
      <c r="O83" s="67"/>
      <c r="P83" s="67"/>
      <c r="Q83" s="67"/>
      <c r="R83" s="67"/>
      <c r="S83" s="67"/>
      <c r="U83" s="67"/>
    </row>
    <row r="84" spans="1:21" s="32" customFormat="1">
      <c r="A84" s="67"/>
      <c r="B84" s="610"/>
      <c r="C84" s="610"/>
      <c r="D84" s="67"/>
      <c r="E84" s="610"/>
      <c r="F84" s="67"/>
      <c r="G84" s="67"/>
      <c r="H84" s="67"/>
      <c r="I84" s="67"/>
      <c r="J84" s="67"/>
      <c r="K84" s="67"/>
      <c r="L84" s="67"/>
      <c r="M84" s="67"/>
      <c r="N84" s="67"/>
      <c r="O84" s="67"/>
      <c r="P84" s="67"/>
      <c r="Q84" s="67"/>
      <c r="R84" s="67"/>
      <c r="S84" s="67"/>
      <c r="U84" s="67"/>
    </row>
    <row r="85" spans="1:21" s="32" customFormat="1">
      <c r="A85" s="67"/>
      <c r="B85" s="610"/>
      <c r="C85" s="610"/>
      <c r="D85" s="67"/>
      <c r="E85" s="610"/>
      <c r="F85" s="67"/>
      <c r="G85" s="67"/>
      <c r="H85" s="67"/>
      <c r="I85" s="67"/>
      <c r="J85" s="67"/>
      <c r="K85" s="67"/>
      <c r="L85" s="67"/>
      <c r="M85" s="67"/>
      <c r="N85" s="67"/>
      <c r="O85" s="67"/>
      <c r="P85" s="67"/>
      <c r="Q85" s="67"/>
      <c r="R85" s="67"/>
      <c r="S85" s="67"/>
      <c r="U85" s="67"/>
    </row>
    <row r="86" spans="1:21" s="32" customFormat="1">
      <c r="A86" s="67"/>
      <c r="B86" s="610"/>
      <c r="C86" s="610"/>
      <c r="D86" s="67"/>
      <c r="E86" s="610"/>
      <c r="F86" s="67"/>
      <c r="G86" s="67"/>
      <c r="H86" s="67"/>
      <c r="I86" s="67"/>
      <c r="J86" s="67"/>
      <c r="K86" s="67"/>
      <c r="L86" s="67"/>
      <c r="M86" s="67"/>
      <c r="N86" s="67"/>
      <c r="O86" s="67"/>
      <c r="P86" s="67"/>
      <c r="Q86" s="67"/>
      <c r="R86" s="67"/>
      <c r="S86" s="67"/>
      <c r="U86" s="67"/>
    </row>
    <row r="87" spans="1:21" s="32" customFormat="1">
      <c r="A87" s="67"/>
      <c r="B87" s="610"/>
      <c r="C87" s="610"/>
      <c r="D87" s="67"/>
      <c r="E87" s="610"/>
      <c r="F87" s="67"/>
      <c r="G87" s="67"/>
      <c r="H87" s="67"/>
      <c r="I87" s="67"/>
      <c r="J87" s="67"/>
      <c r="K87" s="67"/>
      <c r="L87" s="67"/>
      <c r="M87" s="67"/>
      <c r="N87" s="67"/>
      <c r="O87" s="67"/>
      <c r="P87" s="67"/>
      <c r="Q87" s="67"/>
      <c r="R87" s="67"/>
      <c r="S87" s="67"/>
      <c r="U87" s="67"/>
    </row>
    <row r="88" spans="1:21" s="32" customFormat="1">
      <c r="A88" s="67"/>
      <c r="B88" s="610"/>
      <c r="C88" s="610"/>
      <c r="D88" s="67"/>
      <c r="E88" s="610"/>
      <c r="F88" s="67"/>
      <c r="G88" s="67"/>
      <c r="H88" s="67"/>
      <c r="I88" s="67"/>
      <c r="J88" s="67"/>
      <c r="K88" s="67"/>
      <c r="L88" s="67"/>
      <c r="M88" s="67"/>
      <c r="N88" s="67"/>
      <c r="O88" s="67"/>
      <c r="P88" s="67"/>
      <c r="Q88" s="67"/>
      <c r="R88" s="67"/>
      <c r="S88" s="67"/>
      <c r="U88" s="67"/>
    </row>
    <row r="89" spans="1:21" s="32" customFormat="1">
      <c r="A89" s="67"/>
      <c r="B89" s="610"/>
      <c r="C89" s="610"/>
      <c r="D89" s="67"/>
      <c r="E89" s="610"/>
      <c r="F89" s="67"/>
      <c r="G89" s="67"/>
      <c r="H89" s="67"/>
      <c r="I89" s="67"/>
      <c r="J89" s="67"/>
      <c r="K89" s="67"/>
      <c r="L89" s="67"/>
      <c r="M89" s="67"/>
      <c r="N89" s="67"/>
      <c r="O89" s="67"/>
      <c r="P89" s="67"/>
      <c r="Q89" s="67"/>
      <c r="R89" s="67"/>
      <c r="S89" s="67"/>
      <c r="U89" s="67"/>
    </row>
    <row r="90" spans="1:21" s="32" customFormat="1">
      <c r="A90" s="67"/>
      <c r="B90" s="610"/>
      <c r="C90" s="610"/>
      <c r="D90" s="67"/>
      <c r="E90" s="610"/>
      <c r="F90" s="67"/>
      <c r="G90" s="67"/>
      <c r="H90" s="67"/>
      <c r="I90" s="67"/>
      <c r="J90" s="67"/>
      <c r="K90" s="67"/>
      <c r="L90" s="67"/>
      <c r="M90" s="67"/>
      <c r="N90" s="67"/>
      <c r="O90" s="67"/>
      <c r="P90" s="67"/>
      <c r="Q90" s="67"/>
      <c r="R90" s="67"/>
      <c r="S90" s="67"/>
      <c r="U90" s="67"/>
    </row>
    <row r="91" spans="1:21" s="32" customFormat="1">
      <c r="A91" s="67"/>
      <c r="B91" s="610"/>
      <c r="C91" s="610"/>
      <c r="D91" s="67"/>
      <c r="E91" s="610"/>
      <c r="F91" s="67"/>
      <c r="G91" s="67"/>
      <c r="H91" s="67"/>
      <c r="I91" s="67"/>
      <c r="J91" s="67"/>
      <c r="K91" s="67"/>
      <c r="L91" s="67"/>
      <c r="M91" s="67"/>
      <c r="N91" s="67"/>
      <c r="O91" s="67"/>
      <c r="P91" s="67"/>
      <c r="Q91" s="67"/>
      <c r="R91" s="67"/>
      <c r="S91" s="67"/>
      <c r="U91" s="67"/>
    </row>
    <row r="92" spans="1:21" s="32" customFormat="1">
      <c r="A92" s="67"/>
      <c r="B92" s="610"/>
      <c r="C92" s="610"/>
      <c r="D92" s="67"/>
      <c r="E92" s="610"/>
      <c r="F92" s="67"/>
      <c r="G92" s="67"/>
      <c r="H92" s="67"/>
      <c r="I92" s="67"/>
      <c r="J92" s="67"/>
      <c r="K92" s="67"/>
      <c r="L92" s="67"/>
      <c r="M92" s="67"/>
      <c r="N92" s="67"/>
      <c r="O92" s="67"/>
      <c r="P92" s="67"/>
      <c r="Q92" s="67"/>
      <c r="R92" s="67"/>
      <c r="S92" s="67"/>
      <c r="U92" s="67"/>
    </row>
    <row r="93" spans="1:21" s="32" customFormat="1">
      <c r="A93" s="67"/>
      <c r="B93" s="610"/>
      <c r="C93" s="610"/>
      <c r="D93" s="67"/>
      <c r="E93" s="610"/>
      <c r="F93" s="67"/>
      <c r="G93" s="67"/>
      <c r="H93" s="67"/>
      <c r="I93" s="67"/>
      <c r="J93" s="67"/>
      <c r="K93" s="67"/>
      <c r="L93" s="67"/>
      <c r="M93" s="67"/>
      <c r="N93" s="67"/>
      <c r="O93" s="67"/>
      <c r="P93" s="67"/>
      <c r="Q93" s="67"/>
      <c r="R93" s="67"/>
      <c r="S93" s="67"/>
      <c r="U93" s="67"/>
    </row>
    <row r="94" spans="1:21" s="32" customFormat="1">
      <c r="A94" s="67"/>
      <c r="B94" s="610"/>
      <c r="C94" s="610"/>
      <c r="D94" s="67"/>
      <c r="E94" s="610"/>
      <c r="F94" s="67"/>
      <c r="G94" s="67"/>
      <c r="H94" s="67"/>
      <c r="I94" s="67"/>
      <c r="J94" s="67"/>
      <c r="K94" s="67"/>
      <c r="L94" s="67"/>
      <c r="M94" s="67"/>
      <c r="N94" s="67"/>
      <c r="O94" s="67"/>
      <c r="P94" s="67"/>
      <c r="Q94" s="67"/>
      <c r="R94" s="67"/>
      <c r="S94" s="67"/>
      <c r="U94" s="67"/>
    </row>
    <row r="95" spans="1:21" s="32" customFormat="1">
      <c r="A95" s="67"/>
      <c r="B95" s="610"/>
      <c r="C95" s="610"/>
      <c r="D95" s="67"/>
      <c r="E95" s="610"/>
      <c r="F95" s="67"/>
      <c r="G95" s="67"/>
      <c r="H95" s="67"/>
      <c r="I95" s="67"/>
      <c r="J95" s="67"/>
      <c r="K95" s="67"/>
      <c r="L95" s="67"/>
      <c r="M95" s="67"/>
      <c r="N95" s="67"/>
      <c r="O95" s="67"/>
      <c r="P95" s="67"/>
      <c r="Q95" s="67"/>
      <c r="R95" s="67"/>
      <c r="S95" s="67"/>
      <c r="U95" s="67"/>
    </row>
    <row r="96" spans="1:21" s="32" customFormat="1">
      <c r="A96" s="67"/>
      <c r="B96" s="610"/>
      <c r="C96" s="610"/>
      <c r="D96" s="67"/>
      <c r="E96" s="610"/>
      <c r="F96" s="67"/>
      <c r="G96" s="67"/>
      <c r="H96" s="67"/>
      <c r="I96" s="67"/>
      <c r="J96" s="67"/>
      <c r="K96" s="67"/>
      <c r="L96" s="67"/>
      <c r="M96" s="67"/>
      <c r="N96" s="67"/>
      <c r="O96" s="67"/>
      <c r="P96" s="67"/>
      <c r="Q96" s="67"/>
      <c r="R96" s="67"/>
      <c r="S96" s="67"/>
      <c r="U96" s="67"/>
    </row>
    <row r="97" spans="1:21" s="32" customFormat="1">
      <c r="A97" s="67"/>
      <c r="B97" s="610"/>
      <c r="C97" s="610"/>
      <c r="D97" s="67"/>
      <c r="E97" s="610"/>
      <c r="F97" s="67"/>
      <c r="G97" s="67"/>
      <c r="H97" s="67"/>
      <c r="I97" s="67"/>
      <c r="J97" s="67"/>
      <c r="K97" s="67"/>
      <c r="L97" s="67"/>
      <c r="M97" s="67"/>
      <c r="N97" s="67"/>
      <c r="O97" s="67"/>
      <c r="P97" s="67"/>
      <c r="Q97" s="67"/>
      <c r="R97" s="67"/>
      <c r="S97" s="67"/>
      <c r="U97" s="67"/>
    </row>
    <row r="98" spans="1:21" s="32" customFormat="1">
      <c r="A98" s="67"/>
      <c r="B98" s="610"/>
      <c r="C98" s="610"/>
      <c r="D98" s="67"/>
      <c r="E98" s="610"/>
      <c r="F98" s="67"/>
      <c r="G98" s="67"/>
      <c r="H98" s="67"/>
      <c r="I98" s="67"/>
      <c r="J98" s="67"/>
      <c r="K98" s="67"/>
      <c r="L98" s="67"/>
      <c r="M98" s="67"/>
      <c r="N98" s="67"/>
      <c r="O98" s="67"/>
      <c r="P98" s="67"/>
      <c r="Q98" s="67"/>
      <c r="R98" s="67"/>
      <c r="S98" s="67"/>
      <c r="U98" s="67"/>
    </row>
    <row r="99" spans="1:21" s="32" customFormat="1">
      <c r="A99" s="67"/>
      <c r="B99" s="610"/>
      <c r="C99" s="610"/>
      <c r="D99" s="67"/>
      <c r="E99" s="610"/>
      <c r="F99" s="67"/>
      <c r="G99" s="67"/>
      <c r="H99" s="67"/>
      <c r="I99" s="67"/>
      <c r="J99" s="67"/>
      <c r="K99" s="67"/>
      <c r="L99" s="67"/>
      <c r="M99" s="67"/>
      <c r="N99" s="67"/>
      <c r="O99" s="67"/>
      <c r="P99" s="67"/>
      <c r="Q99" s="67"/>
      <c r="R99" s="67"/>
      <c r="S99" s="67"/>
      <c r="U99" s="67"/>
    </row>
    <row r="100" spans="1:21" s="32" customFormat="1">
      <c r="A100" s="67"/>
      <c r="B100" s="610"/>
      <c r="C100" s="610"/>
      <c r="D100" s="67"/>
      <c r="E100" s="610"/>
      <c r="F100" s="67"/>
      <c r="G100" s="67"/>
      <c r="H100" s="67"/>
      <c r="I100" s="67"/>
      <c r="J100" s="67"/>
      <c r="K100" s="67"/>
      <c r="L100" s="67"/>
      <c r="M100" s="67"/>
      <c r="N100" s="67"/>
      <c r="O100" s="67"/>
      <c r="P100" s="67"/>
      <c r="Q100" s="67"/>
      <c r="R100" s="67"/>
      <c r="S100" s="67"/>
      <c r="U100" s="67"/>
    </row>
    <row r="101" spans="1:21" s="32" customFormat="1">
      <c r="A101" s="67"/>
      <c r="B101" s="610"/>
      <c r="C101" s="610"/>
      <c r="D101" s="67"/>
      <c r="E101" s="610"/>
      <c r="F101" s="67"/>
      <c r="G101" s="67"/>
      <c r="H101" s="67"/>
      <c r="I101" s="67"/>
      <c r="J101" s="67"/>
      <c r="K101" s="67"/>
      <c r="L101" s="67"/>
      <c r="M101" s="67"/>
      <c r="N101" s="67"/>
      <c r="O101" s="67"/>
      <c r="P101" s="67"/>
      <c r="Q101" s="67"/>
      <c r="R101" s="67"/>
      <c r="S101" s="67"/>
      <c r="U101" s="67"/>
    </row>
    <row r="102" spans="1:21" s="32" customFormat="1">
      <c r="A102" s="67"/>
      <c r="B102" s="610"/>
      <c r="C102" s="610"/>
      <c r="D102" s="67"/>
      <c r="E102" s="610"/>
      <c r="F102" s="67"/>
      <c r="G102" s="67"/>
      <c r="H102" s="67"/>
      <c r="I102" s="67"/>
      <c r="J102" s="67"/>
      <c r="K102" s="67"/>
      <c r="L102" s="67"/>
      <c r="M102" s="67"/>
      <c r="N102" s="67"/>
      <c r="O102" s="67"/>
      <c r="P102" s="67"/>
      <c r="Q102" s="67"/>
      <c r="R102" s="67"/>
      <c r="S102" s="67"/>
      <c r="U102" s="67"/>
    </row>
    <row r="103" spans="1:21" s="32" customFormat="1">
      <c r="A103" s="67"/>
      <c r="B103" s="610"/>
      <c r="C103" s="610"/>
      <c r="D103" s="67"/>
      <c r="E103" s="610"/>
      <c r="F103" s="67"/>
      <c r="G103" s="67"/>
      <c r="H103" s="67"/>
      <c r="I103" s="67"/>
      <c r="J103" s="67"/>
      <c r="K103" s="67"/>
      <c r="L103" s="67"/>
      <c r="M103" s="67"/>
      <c r="N103" s="67"/>
      <c r="O103" s="67"/>
      <c r="P103" s="67"/>
      <c r="Q103" s="67"/>
      <c r="R103" s="67"/>
      <c r="S103" s="67"/>
      <c r="U103" s="67"/>
    </row>
    <row r="104" spans="1:21" s="32" customFormat="1">
      <c r="A104" s="67"/>
      <c r="B104" s="610"/>
      <c r="C104" s="610"/>
      <c r="D104" s="67"/>
      <c r="E104" s="610"/>
      <c r="F104" s="67"/>
      <c r="G104" s="67"/>
      <c r="H104" s="67"/>
      <c r="I104" s="67"/>
      <c r="J104" s="67"/>
      <c r="K104" s="67"/>
      <c r="L104" s="67"/>
      <c r="M104" s="67"/>
      <c r="N104" s="67"/>
      <c r="O104" s="67"/>
      <c r="P104" s="67"/>
      <c r="Q104" s="67"/>
      <c r="R104" s="67"/>
      <c r="S104" s="67"/>
      <c r="U104" s="67"/>
    </row>
    <row r="105" spans="1:21" s="32" customFormat="1">
      <c r="A105" s="67"/>
      <c r="B105" s="610"/>
      <c r="C105" s="610"/>
      <c r="D105" s="67"/>
      <c r="E105" s="610"/>
      <c r="F105" s="67"/>
      <c r="G105" s="67"/>
      <c r="H105" s="67"/>
      <c r="I105" s="67"/>
      <c r="J105" s="67"/>
      <c r="K105" s="67"/>
      <c r="L105" s="67"/>
      <c r="M105" s="67"/>
      <c r="N105" s="67"/>
      <c r="O105" s="67"/>
      <c r="P105" s="67"/>
      <c r="Q105" s="67"/>
      <c r="R105" s="67"/>
      <c r="S105" s="67"/>
      <c r="U105" s="67"/>
    </row>
    <row r="106" spans="1:21" s="32" customFormat="1">
      <c r="A106" s="67"/>
      <c r="B106" s="610"/>
      <c r="C106" s="610"/>
      <c r="D106" s="67"/>
      <c r="E106" s="610"/>
      <c r="F106" s="67"/>
      <c r="G106" s="67"/>
      <c r="H106" s="67"/>
      <c r="I106" s="67"/>
      <c r="J106" s="67"/>
      <c r="K106" s="67"/>
      <c r="L106" s="67"/>
      <c r="M106" s="67"/>
      <c r="N106" s="67"/>
      <c r="O106" s="67"/>
      <c r="P106" s="67"/>
      <c r="Q106" s="67"/>
      <c r="R106" s="67"/>
      <c r="S106" s="67"/>
      <c r="U106" s="67"/>
    </row>
    <row r="107" spans="1:21" s="32" customFormat="1">
      <c r="A107" s="67"/>
      <c r="B107" s="610"/>
      <c r="C107" s="610"/>
      <c r="D107" s="67"/>
      <c r="E107" s="610"/>
      <c r="F107" s="67"/>
      <c r="G107" s="67"/>
      <c r="H107" s="67"/>
      <c r="I107" s="67"/>
      <c r="J107" s="67"/>
      <c r="K107" s="67"/>
      <c r="L107" s="67"/>
      <c r="M107" s="67"/>
      <c r="N107" s="67"/>
      <c r="O107" s="67"/>
      <c r="P107" s="67"/>
      <c r="Q107" s="67"/>
      <c r="R107" s="67"/>
      <c r="S107" s="67"/>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s="32" customFormat="1">
      <c r="U118" s="67"/>
    </row>
    <row r="119" spans="1:21" s="32" customFormat="1">
      <c r="U119" s="67"/>
    </row>
    <row r="120" spans="1:21">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AC1048576"/>
    </sheetView>
  </sheetViews>
  <sheetFormatPr baseColWidth="10" defaultColWidth="11.42578125" defaultRowHeight="15"/>
  <cols>
    <col min="1" max="1" width="12.7109375" style="67" customWidth="1"/>
    <col min="2" max="4" width="13" style="1873" customWidth="1"/>
    <col min="5" max="12" width="12.28515625" style="1873" customWidth="1"/>
    <col min="13" max="13" width="14.140625" style="1873" customWidth="1"/>
    <col min="14" max="17" width="17.140625" style="1873" customWidth="1"/>
    <col min="18" max="18" width="13.85546875" style="1873" customWidth="1"/>
    <col min="19" max="19" width="13.28515625" style="1860" bestFit="1" customWidth="1"/>
    <col min="20" max="20" width="12.42578125" style="67" customWidth="1"/>
    <col min="21" max="16384" width="11.42578125" style="67"/>
  </cols>
  <sheetData>
    <row r="1" spans="1:21" ht="80.25" customHeight="1">
      <c r="A1" s="2378"/>
      <c r="B1" s="2378"/>
      <c r="C1" s="2378"/>
      <c r="D1" s="2378"/>
      <c r="E1" s="2378"/>
      <c r="F1" s="2378"/>
      <c r="G1" s="2378"/>
      <c r="H1" s="2378"/>
      <c r="I1" s="2378"/>
      <c r="J1" s="2378"/>
      <c r="K1" s="2378"/>
      <c r="L1" s="2378"/>
      <c r="M1" s="2378"/>
      <c r="N1" s="2378"/>
      <c r="O1" s="2378"/>
      <c r="P1" s="2378"/>
      <c r="Q1" s="2378"/>
      <c r="R1" s="2378"/>
      <c r="S1" s="2378"/>
      <c r="T1" s="2378"/>
    </row>
    <row r="2" spans="1:21" ht="10.5" customHeight="1">
      <c r="A2" s="2431"/>
      <c r="B2" s="2431"/>
      <c r="C2" s="2431"/>
      <c r="D2" s="2431"/>
      <c r="E2" s="2431"/>
      <c r="F2" s="2431"/>
      <c r="G2" s="2431"/>
      <c r="H2" s="2431"/>
      <c r="I2" s="2431"/>
      <c r="J2" s="2431"/>
      <c r="K2" s="2431"/>
      <c r="L2" s="2431"/>
      <c r="M2" s="2431"/>
      <c r="N2" s="2431"/>
      <c r="O2" s="2431"/>
      <c r="P2" s="2431"/>
      <c r="Q2" s="2431"/>
      <c r="R2" s="2431"/>
      <c r="S2" s="2431"/>
      <c r="T2" s="2431"/>
    </row>
    <row r="3" spans="1:21" ht="24.75" customHeight="1">
      <c r="A3" s="2432" t="s">
        <v>127</v>
      </c>
      <c r="B3" s="2433"/>
      <c r="C3" s="2434"/>
      <c r="D3" s="2434"/>
      <c r="E3" s="2433"/>
      <c r="F3" s="2433"/>
      <c r="G3" s="2433"/>
      <c r="H3" s="2433"/>
      <c r="I3" s="2433"/>
      <c r="J3" s="2433"/>
      <c r="K3" s="2433"/>
      <c r="L3" s="2433"/>
      <c r="M3" s="2433"/>
      <c r="N3" s="2433"/>
      <c r="O3" s="2433"/>
      <c r="P3" s="2433"/>
      <c r="Q3" s="2433"/>
      <c r="R3" s="2435"/>
      <c r="T3" s="80"/>
    </row>
    <row r="4" spans="1:21" ht="33" customHeight="1">
      <c r="A4" s="1774" t="s">
        <v>0</v>
      </c>
      <c r="B4" s="1864" t="s">
        <v>737</v>
      </c>
      <c r="C4" s="1864" t="s">
        <v>973</v>
      </c>
      <c r="D4" s="1864" t="s">
        <v>790</v>
      </c>
      <c r="E4" s="1864" t="s">
        <v>54</v>
      </c>
      <c r="F4" s="1864" t="s">
        <v>976</v>
      </c>
      <c r="G4" s="1864" t="s">
        <v>977</v>
      </c>
      <c r="H4" s="1864" t="s">
        <v>64</v>
      </c>
      <c r="I4" s="1864" t="s">
        <v>978</v>
      </c>
      <c r="J4" s="1864" t="s">
        <v>65</v>
      </c>
      <c r="K4" s="1865" t="s">
        <v>57</v>
      </c>
      <c r="L4" s="1864" t="s">
        <v>58</v>
      </c>
      <c r="M4" s="1866" t="s">
        <v>2</v>
      </c>
      <c r="N4" s="1864" t="s">
        <v>60</v>
      </c>
      <c r="O4" s="1864" t="s">
        <v>61</v>
      </c>
      <c r="P4" s="1864" t="s">
        <v>53</v>
      </c>
      <c r="Q4" s="1865" t="s">
        <v>111</v>
      </c>
      <c r="R4" s="1867" t="s">
        <v>62</v>
      </c>
      <c r="T4" s="80"/>
    </row>
    <row r="5" spans="1:21" ht="15.75">
      <c r="A5" s="269" t="s">
        <v>5</v>
      </c>
      <c r="B5" s="1868">
        <v>0</v>
      </c>
      <c r="C5" s="1868">
        <v>-65</v>
      </c>
      <c r="D5" s="1868">
        <v>0</v>
      </c>
      <c r="E5" s="1868">
        <v>0</v>
      </c>
      <c r="F5" s="1868">
        <v>-53</v>
      </c>
      <c r="G5" s="1868">
        <v>265</v>
      </c>
      <c r="H5" s="1868">
        <v>-20</v>
      </c>
      <c r="I5" s="1868">
        <v>0</v>
      </c>
      <c r="J5" s="1868">
        <v>52</v>
      </c>
      <c r="K5" s="1868">
        <v>-5</v>
      </c>
      <c r="L5" s="1868">
        <v>-174</v>
      </c>
      <c r="M5" s="1869">
        <f>SUM(B5:L5)</f>
        <v>0</v>
      </c>
      <c r="N5" s="1870">
        <v>0</v>
      </c>
      <c r="O5" s="1870">
        <v>0</v>
      </c>
      <c r="P5" s="1870">
        <v>0</v>
      </c>
      <c r="Q5" s="1870">
        <v>0</v>
      </c>
      <c r="R5" s="1875">
        <f>+Q5+P5+O5+N5</f>
        <v>0</v>
      </c>
      <c r="U5" s="95"/>
    </row>
    <row r="6" spans="1:21" ht="15.75">
      <c r="A6" s="269" t="s">
        <v>6</v>
      </c>
      <c r="B6" s="1868">
        <v>0</v>
      </c>
      <c r="C6" s="1868">
        <v>-136</v>
      </c>
      <c r="D6" s="1868">
        <v>0</v>
      </c>
      <c r="E6" s="1868">
        <v>0</v>
      </c>
      <c r="F6" s="1868">
        <v>-62</v>
      </c>
      <c r="G6" s="1868">
        <v>336</v>
      </c>
      <c r="H6" s="1868">
        <v>-5</v>
      </c>
      <c r="I6" s="1868">
        <v>0</v>
      </c>
      <c r="J6" s="1868">
        <v>989</v>
      </c>
      <c r="K6" s="1868">
        <v>14</v>
      </c>
      <c r="L6" s="1868">
        <v>-178</v>
      </c>
      <c r="M6" s="1869">
        <f>SUM(B6:L6)</f>
        <v>958</v>
      </c>
      <c r="N6" s="1870">
        <v>20</v>
      </c>
      <c r="O6" s="1870">
        <v>-259</v>
      </c>
      <c r="P6" s="1870">
        <v>-719</v>
      </c>
      <c r="Q6" s="1870">
        <v>0</v>
      </c>
      <c r="R6" s="1869">
        <f>SUM(N6:Q6)</f>
        <v>-958</v>
      </c>
      <c r="T6" s="80"/>
      <c r="U6" s="95"/>
    </row>
    <row r="7" spans="1:21" ht="17.25" customHeight="1">
      <c r="A7" s="269" t="s">
        <v>7</v>
      </c>
      <c r="B7" s="1868">
        <v>0</v>
      </c>
      <c r="C7" s="1868">
        <v>-261</v>
      </c>
      <c r="D7" s="1868">
        <v>0</v>
      </c>
      <c r="E7" s="1868">
        <v>0</v>
      </c>
      <c r="F7" s="1868">
        <v>-363</v>
      </c>
      <c r="G7" s="1868">
        <v>47</v>
      </c>
      <c r="H7" s="1868">
        <v>-72</v>
      </c>
      <c r="I7" s="1868">
        <v>0</v>
      </c>
      <c r="J7" s="1868">
        <v>530</v>
      </c>
      <c r="K7" s="1868">
        <v>0</v>
      </c>
      <c r="L7" s="1868">
        <v>221</v>
      </c>
      <c r="M7" s="1869">
        <f t="shared" ref="M7:M20" si="0">SUM(B7:L7)</f>
        <v>102</v>
      </c>
      <c r="N7" s="1870">
        <v>0</v>
      </c>
      <c r="O7" s="1870">
        <v>-25</v>
      </c>
      <c r="P7" s="1870">
        <v>-77</v>
      </c>
      <c r="Q7" s="1870">
        <v>0</v>
      </c>
      <c r="R7" s="1869">
        <f t="shared" ref="R7:R20" si="1">SUM(N7:Q7)</f>
        <v>-102</v>
      </c>
      <c r="T7" s="80"/>
      <c r="U7" s="95"/>
    </row>
    <row r="8" spans="1:21" ht="17.25" customHeight="1">
      <c r="A8" s="269" t="s">
        <v>8</v>
      </c>
      <c r="B8" s="1868">
        <v>0</v>
      </c>
      <c r="C8" s="1868">
        <v>-231</v>
      </c>
      <c r="D8" s="1868">
        <v>0</v>
      </c>
      <c r="E8" s="1868">
        <v>0</v>
      </c>
      <c r="F8" s="1868">
        <v>0</v>
      </c>
      <c r="G8" s="1868">
        <v>0</v>
      </c>
      <c r="H8" s="1868">
        <v>-71</v>
      </c>
      <c r="I8" s="1868">
        <v>0</v>
      </c>
      <c r="J8" s="1868">
        <v>432</v>
      </c>
      <c r="K8" s="1868">
        <v>-16</v>
      </c>
      <c r="L8" s="1868">
        <v>-48</v>
      </c>
      <c r="M8" s="1869">
        <f t="shared" si="0"/>
        <v>66</v>
      </c>
      <c r="N8" s="1870">
        <v>0</v>
      </c>
      <c r="O8" s="1870">
        <v>-7</v>
      </c>
      <c r="P8" s="1870">
        <v>-59</v>
      </c>
      <c r="Q8" s="1870">
        <v>0</v>
      </c>
      <c r="R8" s="1869">
        <f t="shared" si="1"/>
        <v>-66</v>
      </c>
      <c r="T8" s="39"/>
      <c r="U8" s="95"/>
    </row>
    <row r="9" spans="1:21" ht="15.75">
      <c r="A9" s="269" t="s">
        <v>9</v>
      </c>
      <c r="B9" s="1868">
        <v>0</v>
      </c>
      <c r="C9" s="1868">
        <v>-9243</v>
      </c>
      <c r="D9" s="1868">
        <v>0</v>
      </c>
      <c r="E9" s="1868">
        <v>0</v>
      </c>
      <c r="F9" s="1868">
        <v>0</v>
      </c>
      <c r="G9" s="1868">
        <v>0</v>
      </c>
      <c r="H9" s="1868">
        <v>-5808</v>
      </c>
      <c r="I9" s="1868">
        <v>0</v>
      </c>
      <c r="J9" s="1868">
        <v>-4380</v>
      </c>
      <c r="K9" s="1868">
        <v>-56</v>
      </c>
      <c r="L9" s="1868">
        <v>-4163</v>
      </c>
      <c r="M9" s="1869">
        <f t="shared" si="0"/>
        <v>-23650</v>
      </c>
      <c r="N9" s="1870">
        <v>2582</v>
      </c>
      <c r="O9" s="1870">
        <v>-7</v>
      </c>
      <c r="P9" s="1870">
        <v>-64</v>
      </c>
      <c r="Q9" s="1870">
        <v>21139</v>
      </c>
      <c r="R9" s="1869">
        <f t="shared" si="1"/>
        <v>23650</v>
      </c>
      <c r="T9" s="105"/>
      <c r="U9" s="93"/>
    </row>
    <row r="10" spans="1:21" ht="15.75">
      <c r="A10" s="269" t="s">
        <v>145</v>
      </c>
      <c r="B10" s="1868">
        <v>0</v>
      </c>
      <c r="C10" s="1868">
        <v>-2753</v>
      </c>
      <c r="D10" s="1868">
        <v>0</v>
      </c>
      <c r="E10" s="1868">
        <v>0</v>
      </c>
      <c r="F10" s="1868">
        <v>0</v>
      </c>
      <c r="G10" s="1868">
        <v>0</v>
      </c>
      <c r="H10" s="1868">
        <v>-1840</v>
      </c>
      <c r="I10" s="1868">
        <v>0</v>
      </c>
      <c r="J10" s="1868">
        <v>-1137</v>
      </c>
      <c r="K10" s="1868">
        <v>-20</v>
      </c>
      <c r="L10" s="1868">
        <v>-1627</v>
      </c>
      <c r="M10" s="1869">
        <f t="shared" si="0"/>
        <v>-7377</v>
      </c>
      <c r="N10" s="1870">
        <v>4114</v>
      </c>
      <c r="O10" s="1870">
        <v>-5</v>
      </c>
      <c r="P10" s="1870">
        <v>-42</v>
      </c>
      <c r="Q10" s="1870">
        <v>3310</v>
      </c>
      <c r="R10" s="1869">
        <f t="shared" si="1"/>
        <v>7377</v>
      </c>
      <c r="T10" s="105"/>
      <c r="U10" s="93"/>
    </row>
    <row r="11" spans="1:21" ht="15.75">
      <c r="A11" s="269" t="s">
        <v>177</v>
      </c>
      <c r="B11" s="1868">
        <v>0</v>
      </c>
      <c r="C11" s="1868">
        <v>-1867</v>
      </c>
      <c r="D11" s="1868">
        <v>0</v>
      </c>
      <c r="E11" s="1868">
        <v>0</v>
      </c>
      <c r="F11" s="1868">
        <v>0</v>
      </c>
      <c r="G11" s="1868">
        <v>0</v>
      </c>
      <c r="H11" s="1868">
        <v>-1031</v>
      </c>
      <c r="I11" s="1868">
        <v>0</v>
      </c>
      <c r="J11" s="1868">
        <v>2090</v>
      </c>
      <c r="K11" s="1868">
        <v>-15</v>
      </c>
      <c r="L11" s="1868">
        <v>-1090</v>
      </c>
      <c r="M11" s="1869">
        <f t="shared" si="0"/>
        <v>-1913</v>
      </c>
      <c r="N11" s="1870">
        <v>199</v>
      </c>
      <c r="O11" s="1870">
        <v>-23</v>
      </c>
      <c r="P11" s="1870">
        <v>-41</v>
      </c>
      <c r="Q11" s="1870">
        <v>1778</v>
      </c>
      <c r="R11" s="1869">
        <f t="shared" si="1"/>
        <v>1913</v>
      </c>
      <c r="T11" s="105"/>
      <c r="U11" s="93"/>
    </row>
    <row r="12" spans="1:21" ht="15.75">
      <c r="A12" s="269" t="s">
        <v>384</v>
      </c>
      <c r="B12" s="1868">
        <v>0</v>
      </c>
      <c r="C12" s="1868">
        <v>-2359</v>
      </c>
      <c r="D12" s="1868">
        <v>0</v>
      </c>
      <c r="E12" s="1868">
        <v>0</v>
      </c>
      <c r="F12" s="1868">
        <v>0</v>
      </c>
      <c r="G12" s="1868">
        <v>0</v>
      </c>
      <c r="H12" s="1868">
        <v>-1617</v>
      </c>
      <c r="I12" s="1868">
        <v>0</v>
      </c>
      <c r="J12" s="1868">
        <v>1986</v>
      </c>
      <c r="K12" s="1868">
        <v>-28</v>
      </c>
      <c r="L12" s="1868">
        <v>-1438</v>
      </c>
      <c r="M12" s="1869">
        <f t="shared" si="0"/>
        <v>-3456</v>
      </c>
      <c r="N12" s="1870">
        <v>17</v>
      </c>
      <c r="O12" s="1870">
        <v>-3</v>
      </c>
      <c r="P12" s="1870">
        <v>-15</v>
      </c>
      <c r="Q12" s="1870">
        <v>3457</v>
      </c>
      <c r="R12" s="1869">
        <f t="shared" si="1"/>
        <v>3456</v>
      </c>
      <c r="T12" s="105"/>
      <c r="U12" s="93"/>
    </row>
    <row r="13" spans="1:21" ht="15.75">
      <c r="A13" s="269" t="s">
        <v>417</v>
      </c>
      <c r="B13" s="1868">
        <v>0</v>
      </c>
      <c r="C13" s="1868">
        <v>-3839</v>
      </c>
      <c r="D13" s="1868">
        <v>0</v>
      </c>
      <c r="E13" s="1868">
        <v>0</v>
      </c>
      <c r="F13" s="1868">
        <v>0</v>
      </c>
      <c r="G13" s="1868">
        <v>0</v>
      </c>
      <c r="H13" s="1868">
        <v>-2160</v>
      </c>
      <c r="I13" s="1868">
        <v>0</v>
      </c>
      <c r="J13" s="1868">
        <v>4515</v>
      </c>
      <c r="K13" s="1868">
        <v>-26</v>
      </c>
      <c r="L13" s="1868">
        <v>-2232</v>
      </c>
      <c r="M13" s="1869">
        <f t="shared" si="0"/>
        <v>-3742</v>
      </c>
      <c r="N13" s="1870">
        <v>1532</v>
      </c>
      <c r="O13" s="1870">
        <v>-7</v>
      </c>
      <c r="P13" s="1870">
        <v>-32</v>
      </c>
      <c r="Q13" s="1870">
        <v>2249</v>
      </c>
      <c r="R13" s="1869">
        <f t="shared" si="1"/>
        <v>3742</v>
      </c>
      <c r="T13" s="105"/>
      <c r="U13" s="93"/>
    </row>
    <row r="14" spans="1:21" ht="15.75">
      <c r="A14" s="269" t="s">
        <v>425</v>
      </c>
      <c r="B14" s="1868">
        <v>0</v>
      </c>
      <c r="C14" s="1868">
        <v>-6830</v>
      </c>
      <c r="D14" s="1868">
        <v>0</v>
      </c>
      <c r="E14" s="1868">
        <v>0</v>
      </c>
      <c r="F14" s="1868">
        <v>0</v>
      </c>
      <c r="G14" s="1868">
        <v>0</v>
      </c>
      <c r="H14" s="1868">
        <v>-5285</v>
      </c>
      <c r="I14" s="1868">
        <v>0</v>
      </c>
      <c r="J14" s="1868">
        <v>7338</v>
      </c>
      <c r="K14" s="1868">
        <v>661</v>
      </c>
      <c r="L14" s="1868">
        <v>-3337</v>
      </c>
      <c r="M14" s="1869">
        <f t="shared" si="0"/>
        <v>-7453</v>
      </c>
      <c r="N14" s="1870">
        <v>455</v>
      </c>
      <c r="O14" s="1870">
        <v>-5</v>
      </c>
      <c r="P14" s="1870">
        <v>-32</v>
      </c>
      <c r="Q14" s="1870">
        <v>7035</v>
      </c>
      <c r="R14" s="1869">
        <f t="shared" si="1"/>
        <v>7453</v>
      </c>
      <c r="T14" s="105"/>
      <c r="U14" s="93"/>
    </row>
    <row r="15" spans="1:21" ht="15.75">
      <c r="A15" s="269" t="s">
        <v>718</v>
      </c>
      <c r="B15" s="1868">
        <v>0</v>
      </c>
      <c r="C15" s="1868">
        <v>-8701</v>
      </c>
      <c r="D15" s="1868">
        <v>0</v>
      </c>
      <c r="E15" s="1868">
        <v>0</v>
      </c>
      <c r="F15" s="1868">
        <v>0</v>
      </c>
      <c r="G15" s="1868">
        <v>0</v>
      </c>
      <c r="H15" s="1868">
        <v>-5475</v>
      </c>
      <c r="I15" s="1868">
        <v>0</v>
      </c>
      <c r="J15" s="1868">
        <v>12142</v>
      </c>
      <c r="K15" s="1868">
        <v>850</v>
      </c>
      <c r="L15" s="1868">
        <v>-4673</v>
      </c>
      <c r="M15" s="1869">
        <f t="shared" si="0"/>
        <v>-5857</v>
      </c>
      <c r="N15" s="1870">
        <v>336</v>
      </c>
      <c r="O15" s="1870">
        <v>-2</v>
      </c>
      <c r="P15" s="1870">
        <v>-26</v>
      </c>
      <c r="Q15" s="1870">
        <v>5546</v>
      </c>
      <c r="R15" s="1869">
        <f t="shared" si="1"/>
        <v>5854</v>
      </c>
      <c r="T15" s="105"/>
      <c r="U15" s="93"/>
    </row>
    <row r="16" spans="1:21" s="610" customFormat="1" ht="15.75">
      <c r="A16" s="269" t="s">
        <v>746</v>
      </c>
      <c r="B16" s="1868">
        <v>11382</v>
      </c>
      <c r="C16" s="1868">
        <v>-15432</v>
      </c>
      <c r="D16" s="1868">
        <v>0</v>
      </c>
      <c r="E16" s="1868">
        <v>0</v>
      </c>
      <c r="F16" s="1868">
        <v>0</v>
      </c>
      <c r="G16" s="1868">
        <v>0</v>
      </c>
      <c r="H16" s="1868">
        <v>-7636</v>
      </c>
      <c r="I16" s="1868">
        <v>0</v>
      </c>
      <c r="J16" s="1868">
        <v>14268</v>
      </c>
      <c r="K16" s="1868">
        <v>310</v>
      </c>
      <c r="L16" s="1868">
        <v>-5670</v>
      </c>
      <c r="M16" s="1869">
        <f t="shared" si="0"/>
        <v>-2778</v>
      </c>
      <c r="N16" s="1870">
        <v>629</v>
      </c>
      <c r="O16" s="1870">
        <v>0</v>
      </c>
      <c r="P16" s="1870">
        <v>-7</v>
      </c>
      <c r="Q16" s="1870">
        <v>2156</v>
      </c>
      <c r="R16" s="1869">
        <f t="shared" si="1"/>
        <v>2778</v>
      </c>
      <c r="S16" s="1860"/>
      <c r="T16" s="105"/>
      <c r="U16" s="93"/>
    </row>
    <row r="17" spans="1:21" s="61" customFormat="1" ht="15.75">
      <c r="A17" s="269" t="s">
        <v>798</v>
      </c>
      <c r="B17" s="1868">
        <v>12537</v>
      </c>
      <c r="C17" s="1868">
        <v>-21288</v>
      </c>
      <c r="D17" s="1868">
        <v>287</v>
      </c>
      <c r="E17" s="1868">
        <v>0</v>
      </c>
      <c r="F17" s="1868">
        <v>0</v>
      </c>
      <c r="G17" s="1868">
        <v>0</v>
      </c>
      <c r="H17" s="1868">
        <v>-2211</v>
      </c>
      <c r="I17" s="1868">
        <v>0</v>
      </c>
      <c r="J17" s="1868">
        <v>10167</v>
      </c>
      <c r="K17" s="1868">
        <v>796</v>
      </c>
      <c r="L17" s="1868">
        <v>-6496</v>
      </c>
      <c r="M17" s="1869">
        <f t="shared" si="0"/>
        <v>-6208</v>
      </c>
      <c r="N17" s="1870">
        <v>768</v>
      </c>
      <c r="O17" s="1870">
        <v>-4</v>
      </c>
      <c r="P17" s="1870">
        <v>-11</v>
      </c>
      <c r="Q17" s="1870">
        <v>5455</v>
      </c>
      <c r="R17" s="1869">
        <f t="shared" si="1"/>
        <v>6208</v>
      </c>
      <c r="S17" s="1861"/>
      <c r="T17" s="102"/>
      <c r="U17" s="1012"/>
    </row>
    <row r="18" spans="1:21" s="61" customFormat="1" ht="15.75">
      <c r="A18" s="269" t="s">
        <v>825</v>
      </c>
      <c r="B18" s="1868">
        <v>578</v>
      </c>
      <c r="C18" s="1868">
        <v>-16631</v>
      </c>
      <c r="D18" s="1868">
        <v>2541</v>
      </c>
      <c r="E18" s="1868">
        <v>0</v>
      </c>
      <c r="F18" s="1868">
        <v>0</v>
      </c>
      <c r="G18" s="1868">
        <v>0</v>
      </c>
      <c r="H18" s="1868">
        <v>6599</v>
      </c>
      <c r="I18" s="1868">
        <v>0</v>
      </c>
      <c r="J18" s="1868">
        <v>13594</v>
      </c>
      <c r="K18" s="1868">
        <v>470</v>
      </c>
      <c r="L18" s="1868">
        <v>-8894</v>
      </c>
      <c r="M18" s="1869">
        <f t="shared" si="0"/>
        <v>-1743</v>
      </c>
      <c r="N18" s="1870">
        <v>84</v>
      </c>
      <c r="O18" s="1870">
        <v>-50</v>
      </c>
      <c r="P18" s="1870">
        <v>-5</v>
      </c>
      <c r="Q18" s="1870">
        <v>1714</v>
      </c>
      <c r="R18" s="1869">
        <f t="shared" si="1"/>
        <v>1743</v>
      </c>
      <c r="S18" s="1861"/>
      <c r="T18" s="102"/>
      <c r="U18" s="1012"/>
    </row>
    <row r="19" spans="1:21" s="61" customFormat="1" ht="15.75">
      <c r="A19" s="269" t="s">
        <v>984</v>
      </c>
      <c r="B19" s="1868">
        <v>1627</v>
      </c>
      <c r="C19" s="1868">
        <v>-6276</v>
      </c>
      <c r="D19" s="1868">
        <v>2801</v>
      </c>
      <c r="E19" s="1868">
        <v>0</v>
      </c>
      <c r="F19" s="1868">
        <v>0</v>
      </c>
      <c r="G19" s="1868">
        <v>0</v>
      </c>
      <c r="H19" s="1868">
        <v>-3649</v>
      </c>
      <c r="I19" s="1868">
        <v>0</v>
      </c>
      <c r="J19" s="1868">
        <v>8885</v>
      </c>
      <c r="K19" s="1868">
        <v>169</v>
      </c>
      <c r="L19" s="1868">
        <v>-8277</v>
      </c>
      <c r="M19" s="1869">
        <f t="shared" si="0"/>
        <v>-4720</v>
      </c>
      <c r="N19" s="1870">
        <v>211</v>
      </c>
      <c r="O19" s="1870">
        <v>-17</v>
      </c>
      <c r="P19" s="1870">
        <v>-9</v>
      </c>
      <c r="Q19" s="1870">
        <v>4535</v>
      </c>
      <c r="R19" s="1869">
        <f t="shared" si="1"/>
        <v>4720</v>
      </c>
      <c r="S19" s="1861"/>
      <c r="T19" s="102"/>
      <c r="U19" s="1012"/>
    </row>
    <row r="20" spans="1:21" s="61" customFormat="1" ht="15.75">
      <c r="A20" s="269" t="s">
        <v>1075</v>
      </c>
      <c r="B20" s="1868">
        <f>+'III.5.12.Trasp. recibidos'!B19-'III.5.13.Trasp. cedidos'!B20</f>
        <v>1669</v>
      </c>
      <c r="C20" s="1868">
        <f>+'III.5.12.Trasp. recibidos'!C19-'III.5.13.Trasp. cedidos'!C20</f>
        <v>186</v>
      </c>
      <c r="D20" s="1868">
        <f>+'III.5.12.Trasp. recibidos'!D19-'III.5.13.Trasp. cedidos'!D20</f>
        <v>615</v>
      </c>
      <c r="E20" s="1868">
        <v>0</v>
      </c>
      <c r="F20" s="1868">
        <v>0</v>
      </c>
      <c r="G20" s="1868">
        <v>0</v>
      </c>
      <c r="H20" s="1868">
        <f>+'III.5.12.Trasp. recibidos'!G19-'III.5.13.Trasp. cedidos'!H20</f>
        <v>-2164</v>
      </c>
      <c r="I20" s="1868">
        <v>0</v>
      </c>
      <c r="J20" s="1868">
        <f>+'III.5.12.Trasp. recibidos'!I19-'III.5.13.Trasp. cedidos'!J20</f>
        <v>2466</v>
      </c>
      <c r="K20" s="1868">
        <f>+'III.5.12.Trasp. recibidos'!J19-'III.5.13.Trasp. cedidos'!K20</f>
        <v>15</v>
      </c>
      <c r="L20" s="1868">
        <f>+'III.5.12.Trasp. recibidos'!K19-'III.5.13.Trasp. cedidos'!L20</f>
        <v>-3050</v>
      </c>
      <c r="M20" s="1869">
        <f t="shared" si="0"/>
        <v>-263</v>
      </c>
      <c r="N20" s="1870">
        <f>+'III.5.12.Trasp. recibidos'!N19-'III.5.13.Trasp. cedidos'!N20</f>
        <v>-33</v>
      </c>
      <c r="O20" s="1870">
        <f>+'III.5.12.Trasp. recibidos'!O19-'III.5.13.Trasp. cedidos'!O20</f>
        <v>-5</v>
      </c>
      <c r="P20" s="1870">
        <f>+'III.5.12.Trasp. recibidos'!P19-'III.5.13.Trasp. cedidos'!P20</f>
        <v>-87</v>
      </c>
      <c r="Q20" s="1870">
        <f>+'III.5.12.Trasp. recibidos'!M19-'III.5.13.Trasp. cedidos'!Q20</f>
        <v>388</v>
      </c>
      <c r="R20" s="1869">
        <f t="shared" si="1"/>
        <v>263</v>
      </c>
      <c r="S20" s="1861"/>
      <c r="T20" s="102"/>
      <c r="U20" s="1012"/>
    </row>
    <row r="21" spans="1:21" s="110" customFormat="1" ht="20.25" customHeight="1">
      <c r="A21" s="1774" t="s">
        <v>2</v>
      </c>
      <c r="B21" s="1871">
        <f>SUM(B5:B20)</f>
        <v>27793</v>
      </c>
      <c r="C21" s="1871">
        <f t="shared" ref="C21:R21" si="2">SUM(C5:C20)</f>
        <v>-95726</v>
      </c>
      <c r="D21" s="1871">
        <f t="shared" si="2"/>
        <v>6244</v>
      </c>
      <c r="E21" s="1871">
        <f t="shared" si="2"/>
        <v>0</v>
      </c>
      <c r="F21" s="1871">
        <f t="shared" si="2"/>
        <v>-478</v>
      </c>
      <c r="G21" s="1871">
        <f t="shared" si="2"/>
        <v>648</v>
      </c>
      <c r="H21" s="1871">
        <f t="shared" si="2"/>
        <v>-32445</v>
      </c>
      <c r="I21" s="1871">
        <f t="shared" si="2"/>
        <v>0</v>
      </c>
      <c r="J21" s="1871">
        <f t="shared" si="2"/>
        <v>73937</v>
      </c>
      <c r="K21" s="1871">
        <f t="shared" si="2"/>
        <v>3119</v>
      </c>
      <c r="L21" s="1871">
        <f t="shared" si="2"/>
        <v>-51126</v>
      </c>
      <c r="M21" s="1872">
        <f t="shared" si="2"/>
        <v>-68034</v>
      </c>
      <c r="N21" s="1871">
        <f t="shared" si="2"/>
        <v>10914</v>
      </c>
      <c r="O21" s="1871">
        <f t="shared" si="2"/>
        <v>-419</v>
      </c>
      <c r="P21" s="1871">
        <f t="shared" si="2"/>
        <v>-1226</v>
      </c>
      <c r="Q21" s="1871">
        <f t="shared" si="2"/>
        <v>58762</v>
      </c>
      <c r="R21" s="1872">
        <f t="shared" si="2"/>
        <v>68031</v>
      </c>
      <c r="S21" s="1862"/>
      <c r="T21" s="261"/>
      <c r="U21" s="262"/>
    </row>
    <row r="22" spans="1:21">
      <c r="A22" s="82"/>
      <c r="B22" s="1873" t="s">
        <v>998</v>
      </c>
      <c r="T22" s="82"/>
      <c r="U22" s="95"/>
    </row>
    <row r="23" spans="1:21">
      <c r="A23" s="82"/>
      <c r="T23" s="82"/>
      <c r="U23" s="95"/>
    </row>
    <row r="24" spans="1:21">
      <c r="A24" s="82"/>
      <c r="T24" s="82"/>
      <c r="U24" s="95"/>
    </row>
    <row r="25" spans="1:21">
      <c r="A25" s="82"/>
      <c r="T25" s="82"/>
      <c r="U25" s="95"/>
    </row>
    <row r="26" spans="1:21">
      <c r="A26" s="82"/>
      <c r="T26" s="82"/>
      <c r="U26" s="95"/>
    </row>
    <row r="27" spans="1:21">
      <c r="A27" s="82"/>
      <c r="T27" s="82"/>
    </row>
    <row r="28" spans="1:21">
      <c r="A28" s="82"/>
      <c r="T28" s="82"/>
    </row>
    <row r="29" spans="1:21">
      <c r="A29" s="82"/>
      <c r="T29" s="82"/>
    </row>
    <row r="30" spans="1:21">
      <c r="A30" s="82"/>
      <c r="T30" s="82"/>
    </row>
    <row r="31" spans="1:21">
      <c r="A31" s="82"/>
      <c r="T31" s="82"/>
    </row>
    <row r="32" spans="1:21">
      <c r="A32" s="82"/>
      <c r="T32" s="82"/>
      <c r="U32" s="95"/>
    </row>
    <row r="33" spans="1:21">
      <c r="A33" s="82"/>
      <c r="T33" s="82"/>
      <c r="U33" s="95"/>
    </row>
    <row r="34" spans="1:21">
      <c r="A34" s="82"/>
      <c r="T34" s="82"/>
      <c r="U34" s="95"/>
    </row>
    <row r="35" spans="1:21">
      <c r="A35" s="82"/>
      <c r="T35" s="82"/>
      <c r="U35" s="95"/>
    </row>
    <row r="36" spans="1:21">
      <c r="A36" s="82"/>
      <c r="T36" s="82"/>
      <c r="U36" s="95"/>
    </row>
    <row r="37" spans="1:21">
      <c r="A37" s="82"/>
      <c r="T37" s="82"/>
    </row>
    <row r="38" spans="1:21">
      <c r="A38" s="82"/>
      <c r="T38" s="82"/>
    </row>
    <row r="39" spans="1:21">
      <c r="A39" s="82"/>
      <c r="T39" s="82"/>
    </row>
    <row r="40" spans="1:21">
      <c r="A40" s="82"/>
      <c r="T40" s="82"/>
    </row>
    <row r="41" spans="1:21">
      <c r="A41" s="82"/>
      <c r="T41" s="82"/>
    </row>
    <row r="42" spans="1:21">
      <c r="A42" s="82"/>
      <c r="T42" s="82"/>
    </row>
    <row r="43" spans="1:21">
      <c r="A43" s="82"/>
      <c r="T43" s="82"/>
    </row>
    <row r="44" spans="1:21">
      <c r="A44" s="82"/>
      <c r="T44" s="82"/>
    </row>
    <row r="45" spans="1:21">
      <c r="A45" s="82"/>
      <c r="T45" s="82"/>
    </row>
    <row r="46" spans="1:21">
      <c r="A46" s="82"/>
      <c r="T46" s="82"/>
    </row>
    <row r="47" spans="1:21">
      <c r="A47" s="82"/>
    </row>
    <row r="91" spans="1:19" s="32" customFormat="1">
      <c r="A91" s="67"/>
      <c r="B91" s="1873"/>
      <c r="C91" s="1873"/>
      <c r="D91" s="1873"/>
      <c r="E91" s="1873"/>
      <c r="F91" s="1873"/>
      <c r="G91" s="1873"/>
      <c r="H91" s="1873"/>
      <c r="I91" s="1873"/>
      <c r="J91" s="1873"/>
      <c r="K91" s="1873"/>
      <c r="L91" s="1873"/>
      <c r="M91" s="1873"/>
      <c r="N91" s="1873"/>
      <c r="O91" s="1873"/>
      <c r="P91" s="1873"/>
      <c r="Q91" s="1873"/>
      <c r="R91" s="1873"/>
      <c r="S91" s="1863"/>
    </row>
    <row r="92" spans="1:19" s="32" customFormat="1">
      <c r="B92" s="1874"/>
      <c r="C92" s="1874"/>
      <c r="D92" s="1874"/>
      <c r="E92" s="1874"/>
      <c r="F92" s="1874"/>
      <c r="G92" s="1874"/>
      <c r="H92" s="1874"/>
      <c r="I92" s="1874"/>
      <c r="J92" s="1874"/>
      <c r="K92" s="1874"/>
      <c r="L92" s="1874"/>
      <c r="M92" s="1874"/>
      <c r="N92" s="1874"/>
      <c r="O92" s="1874"/>
      <c r="P92" s="1874"/>
      <c r="Q92" s="1874"/>
      <c r="R92" s="1874"/>
      <c r="S92" s="1863"/>
    </row>
    <row r="93" spans="1:19" s="32" customFormat="1">
      <c r="B93" s="1874"/>
      <c r="C93" s="1874"/>
      <c r="D93" s="1874"/>
      <c r="E93" s="1874"/>
      <c r="F93" s="1874"/>
      <c r="G93" s="1874"/>
      <c r="H93" s="1874"/>
      <c r="I93" s="1874"/>
      <c r="J93" s="1874"/>
      <c r="K93" s="1874"/>
      <c r="L93" s="1874"/>
      <c r="M93" s="1874"/>
      <c r="N93" s="1874"/>
      <c r="O93" s="1874"/>
      <c r="P93" s="1874"/>
      <c r="Q93" s="1874"/>
      <c r="R93" s="1874"/>
      <c r="S93" s="1863"/>
    </row>
    <row r="94" spans="1:19" s="32" customFormat="1">
      <c r="B94" s="1874"/>
      <c r="C94" s="1874"/>
      <c r="D94" s="1874"/>
      <c r="E94" s="1874"/>
      <c r="F94" s="1874"/>
      <c r="G94" s="1874"/>
      <c r="H94" s="1874"/>
      <c r="I94" s="1874"/>
      <c r="J94" s="1874"/>
      <c r="K94" s="1874"/>
      <c r="L94" s="1874"/>
      <c r="M94" s="1874"/>
      <c r="N94" s="1874"/>
      <c r="O94" s="1874"/>
      <c r="P94" s="1874"/>
      <c r="Q94" s="1874"/>
      <c r="R94" s="1874"/>
      <c r="S94" s="1863"/>
    </row>
    <row r="95" spans="1:19" s="32" customFormat="1">
      <c r="B95" s="1874"/>
      <c r="C95" s="1874"/>
      <c r="D95" s="1874"/>
      <c r="E95" s="1874"/>
      <c r="F95" s="1874"/>
      <c r="G95" s="1874"/>
      <c r="H95" s="1874"/>
      <c r="I95" s="1874"/>
      <c r="J95" s="1874"/>
      <c r="K95" s="1874"/>
      <c r="L95" s="1874"/>
      <c r="M95" s="1874"/>
      <c r="N95" s="1874"/>
      <c r="O95" s="1874"/>
      <c r="P95" s="1874"/>
      <c r="Q95" s="1874"/>
      <c r="R95" s="1874"/>
      <c r="S95" s="1863"/>
    </row>
    <row r="96" spans="1:19" s="32" customFormat="1">
      <c r="B96" s="1874"/>
      <c r="C96" s="1874"/>
      <c r="D96" s="1874"/>
      <c r="E96" s="1874"/>
      <c r="F96" s="1874"/>
      <c r="G96" s="1874"/>
      <c r="H96" s="1874"/>
      <c r="I96" s="1874"/>
      <c r="J96" s="1874"/>
      <c r="K96" s="1874"/>
      <c r="L96" s="1874"/>
      <c r="M96" s="1874"/>
      <c r="N96" s="1874"/>
      <c r="O96" s="1874"/>
      <c r="P96" s="1874"/>
      <c r="Q96" s="1874"/>
      <c r="R96" s="1874"/>
      <c r="S96" s="1863"/>
    </row>
    <row r="97" spans="2:19" s="32" customFormat="1">
      <c r="B97" s="1874"/>
      <c r="C97" s="1874"/>
      <c r="D97" s="1874"/>
      <c r="E97" s="1874"/>
      <c r="F97" s="1874"/>
      <c r="G97" s="1874"/>
      <c r="H97" s="1874"/>
      <c r="I97" s="1874"/>
      <c r="J97" s="1874"/>
      <c r="K97" s="1874"/>
      <c r="L97" s="1874"/>
      <c r="M97" s="1874"/>
      <c r="N97" s="1874"/>
      <c r="O97" s="1874"/>
      <c r="P97" s="1874"/>
      <c r="Q97" s="1874"/>
      <c r="R97" s="1874"/>
      <c r="S97" s="1863"/>
    </row>
    <row r="98" spans="2:19" s="32" customFormat="1">
      <c r="B98" s="1874"/>
      <c r="C98" s="1874"/>
      <c r="D98" s="1874"/>
      <c r="E98" s="1874"/>
      <c r="F98" s="1874"/>
      <c r="G98" s="1874"/>
      <c r="H98" s="1874"/>
      <c r="I98" s="1874"/>
      <c r="J98" s="1874"/>
      <c r="K98" s="1874"/>
      <c r="L98" s="1874"/>
      <c r="M98" s="1874"/>
      <c r="N98" s="1874"/>
      <c r="O98" s="1874"/>
      <c r="P98" s="1874"/>
      <c r="Q98" s="1874"/>
      <c r="R98" s="1874"/>
      <c r="S98" s="1863"/>
    </row>
    <row r="99" spans="2:19" s="32" customFormat="1">
      <c r="B99" s="1874"/>
      <c r="C99" s="1874"/>
      <c r="D99" s="1874"/>
      <c r="E99" s="1874"/>
      <c r="F99" s="1874"/>
      <c r="G99" s="1874"/>
      <c r="H99" s="1874"/>
      <c r="I99" s="1874"/>
      <c r="J99" s="1874"/>
      <c r="K99" s="1874"/>
      <c r="L99" s="1874"/>
      <c r="M99" s="1874"/>
      <c r="N99" s="1874"/>
      <c r="O99" s="1874"/>
      <c r="P99" s="1874"/>
      <c r="Q99" s="1874"/>
      <c r="R99" s="1874"/>
      <c r="S99" s="1863"/>
    </row>
    <row r="100" spans="2:19" s="32" customFormat="1">
      <c r="B100" s="1874"/>
      <c r="C100" s="1874"/>
      <c r="D100" s="1874"/>
      <c r="E100" s="1874"/>
      <c r="F100" s="1874"/>
      <c r="G100" s="1874"/>
      <c r="H100" s="1874"/>
      <c r="I100" s="1874"/>
      <c r="J100" s="1874"/>
      <c r="K100" s="1874"/>
      <c r="L100" s="1874"/>
      <c r="M100" s="1874"/>
      <c r="N100" s="1874"/>
      <c r="O100" s="1874"/>
      <c r="P100" s="1874"/>
      <c r="Q100" s="1874"/>
      <c r="R100" s="1874"/>
      <c r="S100" s="1863"/>
    </row>
    <row r="101" spans="2:19" s="32" customFormat="1">
      <c r="B101" s="1874"/>
      <c r="C101" s="1874"/>
      <c r="D101" s="1874"/>
      <c r="E101" s="1874"/>
      <c r="F101" s="1874"/>
      <c r="G101" s="1874"/>
      <c r="H101" s="1874"/>
      <c r="I101" s="1874"/>
      <c r="J101" s="1874"/>
      <c r="K101" s="1874"/>
      <c r="L101" s="1874"/>
      <c r="M101" s="1874"/>
      <c r="N101" s="1874"/>
      <c r="O101" s="1874"/>
      <c r="P101" s="1874"/>
      <c r="Q101" s="1874"/>
      <c r="R101" s="1874"/>
      <c r="S101" s="1863"/>
    </row>
    <row r="102" spans="2:19" s="32" customFormat="1">
      <c r="B102" s="1874"/>
      <c r="C102" s="1874"/>
      <c r="D102" s="1874"/>
      <c r="E102" s="1874"/>
      <c r="F102" s="1874"/>
      <c r="G102" s="1874"/>
      <c r="H102" s="1874"/>
      <c r="I102" s="1874"/>
      <c r="J102" s="1874"/>
      <c r="K102" s="1874"/>
      <c r="L102" s="1874"/>
      <c r="M102" s="1874"/>
      <c r="N102" s="1874"/>
      <c r="O102" s="1874"/>
      <c r="P102" s="1874"/>
      <c r="Q102" s="1874"/>
      <c r="R102" s="1874"/>
      <c r="S102" s="1863"/>
    </row>
    <row r="103" spans="2:19" s="32" customFormat="1">
      <c r="B103" s="1874"/>
      <c r="C103" s="1874"/>
      <c r="D103" s="1874"/>
      <c r="E103" s="1874"/>
      <c r="F103" s="1874"/>
      <c r="G103" s="1874"/>
      <c r="H103" s="1874"/>
      <c r="I103" s="1874"/>
      <c r="J103" s="1874"/>
      <c r="K103" s="1874"/>
      <c r="L103" s="1874"/>
      <c r="M103" s="1874"/>
      <c r="N103" s="1874"/>
      <c r="O103" s="1874"/>
      <c r="P103" s="1874"/>
      <c r="Q103" s="1874"/>
      <c r="R103" s="1874"/>
      <c r="S103" s="1863"/>
    </row>
    <row r="104" spans="2:19" s="32" customFormat="1">
      <c r="B104" s="1874"/>
      <c r="C104" s="1874"/>
      <c r="D104" s="1874"/>
      <c r="E104" s="1874"/>
      <c r="F104" s="1874"/>
      <c r="G104" s="1874"/>
      <c r="H104" s="1874"/>
      <c r="I104" s="1874"/>
      <c r="J104" s="1874"/>
      <c r="K104" s="1874"/>
      <c r="L104" s="1874"/>
      <c r="M104" s="1874"/>
      <c r="N104" s="1874"/>
      <c r="O104" s="1874"/>
      <c r="P104" s="1874"/>
      <c r="Q104" s="1874"/>
      <c r="R104" s="1874"/>
      <c r="S104" s="1863"/>
    </row>
    <row r="105" spans="2:19" s="32" customFormat="1">
      <c r="B105" s="1874"/>
      <c r="C105" s="1874"/>
      <c r="D105" s="1874"/>
      <c r="E105" s="1874"/>
      <c r="F105" s="1874"/>
      <c r="G105" s="1874"/>
      <c r="H105" s="1874"/>
      <c r="I105" s="1874"/>
      <c r="J105" s="1874"/>
      <c r="K105" s="1874"/>
      <c r="L105" s="1874"/>
      <c r="M105" s="1874"/>
      <c r="N105" s="1874"/>
      <c r="O105" s="1874"/>
      <c r="P105" s="1874"/>
      <c r="Q105" s="1874"/>
      <c r="R105" s="1874"/>
      <c r="S105" s="1863"/>
    </row>
    <row r="106" spans="2:19" s="32" customFormat="1">
      <c r="B106" s="1874"/>
      <c r="C106" s="1874"/>
      <c r="D106" s="1874"/>
      <c r="E106" s="1874"/>
      <c r="F106" s="1874"/>
      <c r="G106" s="1874"/>
      <c r="H106" s="1874"/>
      <c r="I106" s="1874"/>
      <c r="J106" s="1874"/>
      <c r="K106" s="1874"/>
      <c r="L106" s="1874"/>
      <c r="M106" s="1874"/>
      <c r="N106" s="1874"/>
      <c r="O106" s="1874"/>
      <c r="P106" s="1874"/>
      <c r="Q106" s="1874"/>
      <c r="R106" s="1874"/>
      <c r="S106" s="1863"/>
    </row>
    <row r="107" spans="2:19" s="32" customFormat="1">
      <c r="B107" s="1874"/>
      <c r="C107" s="1874"/>
      <c r="D107" s="1874"/>
      <c r="E107" s="1874"/>
      <c r="F107" s="1874"/>
      <c r="G107" s="1874"/>
      <c r="H107" s="1874"/>
      <c r="I107" s="1874"/>
      <c r="J107" s="1874"/>
      <c r="K107" s="1874"/>
      <c r="L107" s="1874"/>
      <c r="M107" s="1874"/>
      <c r="N107" s="1874"/>
      <c r="O107" s="1874"/>
      <c r="P107" s="1874"/>
      <c r="Q107" s="1874"/>
      <c r="R107" s="1874"/>
      <c r="S107" s="1863"/>
    </row>
    <row r="108" spans="2:19" s="32" customFormat="1">
      <c r="B108" s="1874"/>
      <c r="C108" s="1874"/>
      <c r="D108" s="1874"/>
      <c r="E108" s="1874"/>
      <c r="F108" s="1874"/>
      <c r="G108" s="1874"/>
      <c r="H108" s="1874"/>
      <c r="I108" s="1874"/>
      <c r="J108" s="1874"/>
      <c r="K108" s="1874"/>
      <c r="L108" s="1874"/>
      <c r="M108" s="1874"/>
      <c r="N108" s="1874"/>
      <c r="O108" s="1874"/>
      <c r="P108" s="1874"/>
      <c r="Q108" s="1874"/>
      <c r="R108" s="1874"/>
      <c r="S108" s="1863"/>
    </row>
    <row r="109" spans="2:19" s="32" customFormat="1">
      <c r="B109" s="1874"/>
      <c r="C109" s="1874"/>
      <c r="D109" s="1874"/>
      <c r="E109" s="1874"/>
      <c r="F109" s="1874"/>
      <c r="G109" s="1874"/>
      <c r="H109" s="1874"/>
      <c r="I109" s="1874"/>
      <c r="J109" s="1874"/>
      <c r="K109" s="1874"/>
      <c r="L109" s="1874"/>
      <c r="M109" s="1874"/>
      <c r="N109" s="1874"/>
      <c r="O109" s="1874"/>
      <c r="P109" s="1874"/>
      <c r="Q109" s="1874"/>
      <c r="R109" s="1874"/>
      <c r="S109" s="1863"/>
    </row>
    <row r="110" spans="2:19" s="32" customFormat="1">
      <c r="B110" s="1874"/>
      <c r="C110" s="1874"/>
      <c r="D110" s="1874"/>
      <c r="E110" s="1874"/>
      <c r="F110" s="1874"/>
      <c r="G110" s="1874"/>
      <c r="H110" s="1874"/>
      <c r="I110" s="1874"/>
      <c r="J110" s="1874"/>
      <c r="K110" s="1874"/>
      <c r="L110" s="1874"/>
      <c r="M110" s="1874"/>
      <c r="N110" s="1874"/>
      <c r="O110" s="1874"/>
      <c r="P110" s="1874"/>
      <c r="Q110" s="1874"/>
      <c r="R110" s="1874"/>
      <c r="S110" s="1863"/>
    </row>
    <row r="111" spans="2:19" s="32" customFormat="1">
      <c r="B111" s="1874"/>
      <c r="C111" s="1874"/>
      <c r="D111" s="1874"/>
      <c r="E111" s="1874"/>
      <c r="F111" s="1874"/>
      <c r="G111" s="1874"/>
      <c r="H111" s="1874"/>
      <c r="I111" s="1874"/>
      <c r="J111" s="1874"/>
      <c r="K111" s="1874"/>
      <c r="L111" s="1874"/>
      <c r="M111" s="1874"/>
      <c r="N111" s="1874"/>
      <c r="O111" s="1874"/>
      <c r="P111" s="1874"/>
      <c r="Q111" s="1874"/>
      <c r="R111" s="1874"/>
      <c r="S111" s="1863"/>
    </row>
    <row r="112" spans="2:19" s="32" customFormat="1">
      <c r="B112" s="1874"/>
      <c r="C112" s="1874"/>
      <c r="D112" s="1874"/>
      <c r="E112" s="1874"/>
      <c r="F112" s="1874"/>
      <c r="G112" s="1874"/>
      <c r="H112" s="1874"/>
      <c r="I112" s="1874"/>
      <c r="J112" s="1874"/>
      <c r="K112" s="1874"/>
      <c r="L112" s="1874"/>
      <c r="M112" s="1874"/>
      <c r="N112" s="1874"/>
      <c r="O112" s="1874"/>
      <c r="P112" s="1874"/>
      <c r="Q112" s="1874"/>
      <c r="R112" s="1874"/>
      <c r="S112" s="1863"/>
    </row>
    <row r="113" spans="1:19" s="32" customFormat="1">
      <c r="B113" s="1874"/>
      <c r="C113" s="1874"/>
      <c r="D113" s="1874"/>
      <c r="E113" s="1874"/>
      <c r="F113" s="1874"/>
      <c r="G113" s="1874"/>
      <c r="H113" s="1874"/>
      <c r="I113" s="1874"/>
      <c r="J113" s="1874"/>
      <c r="K113" s="1874"/>
      <c r="L113" s="1874"/>
      <c r="M113" s="1874"/>
      <c r="N113" s="1874"/>
      <c r="O113" s="1874"/>
      <c r="P113" s="1874"/>
      <c r="Q113" s="1874"/>
      <c r="R113" s="1874"/>
      <c r="S113" s="1863"/>
    </row>
    <row r="114" spans="1:19" s="32" customFormat="1">
      <c r="B114" s="1874"/>
      <c r="C114" s="1874"/>
      <c r="D114" s="1874"/>
      <c r="E114" s="1874"/>
      <c r="F114" s="1874"/>
      <c r="G114" s="1874"/>
      <c r="H114" s="1874"/>
      <c r="I114" s="1874"/>
      <c r="J114" s="1874"/>
      <c r="K114" s="1874"/>
      <c r="L114" s="1874"/>
      <c r="M114" s="1874"/>
      <c r="N114" s="1874"/>
      <c r="O114" s="1874"/>
      <c r="P114" s="1874"/>
      <c r="Q114" s="1874"/>
      <c r="R114" s="1874"/>
      <c r="S114" s="1863"/>
    </row>
    <row r="115" spans="1:19" s="32" customFormat="1">
      <c r="B115" s="1874"/>
      <c r="C115" s="1874"/>
      <c r="D115" s="1874"/>
      <c r="E115" s="1874"/>
      <c r="F115" s="1874"/>
      <c r="G115" s="1874"/>
      <c r="H115" s="1874"/>
      <c r="I115" s="1874"/>
      <c r="J115" s="1874"/>
      <c r="K115" s="1874"/>
      <c r="L115" s="1874"/>
      <c r="M115" s="1874"/>
      <c r="N115" s="1874"/>
      <c r="O115" s="1874"/>
      <c r="P115" s="1874"/>
      <c r="Q115" s="1874"/>
      <c r="R115" s="1874"/>
      <c r="S115" s="1863"/>
    </row>
    <row r="116" spans="1:19" s="32" customFormat="1">
      <c r="B116" s="1874"/>
      <c r="C116" s="1874"/>
      <c r="D116" s="1874"/>
      <c r="E116" s="1874"/>
      <c r="F116" s="1874"/>
      <c r="G116" s="1874"/>
      <c r="H116" s="1874"/>
      <c r="I116" s="1874"/>
      <c r="J116" s="1874"/>
      <c r="K116" s="1874"/>
      <c r="L116" s="1874"/>
      <c r="M116" s="1874"/>
      <c r="N116" s="1874"/>
      <c r="O116" s="1874"/>
      <c r="P116" s="1874"/>
      <c r="Q116" s="1874"/>
      <c r="R116" s="1874"/>
      <c r="S116" s="1863"/>
    </row>
    <row r="117" spans="1:19" s="32" customFormat="1">
      <c r="B117" s="1874"/>
      <c r="C117" s="1874"/>
      <c r="D117" s="1874"/>
      <c r="E117" s="1874"/>
      <c r="F117" s="1874"/>
      <c r="G117" s="1874"/>
      <c r="H117" s="1874"/>
      <c r="I117" s="1874"/>
      <c r="J117" s="1874"/>
      <c r="K117" s="1874"/>
      <c r="L117" s="1874"/>
      <c r="M117" s="1874"/>
      <c r="N117" s="1874"/>
      <c r="O117" s="1874"/>
      <c r="P117" s="1874"/>
      <c r="Q117" s="1874"/>
      <c r="R117" s="1874"/>
      <c r="S117" s="1863"/>
    </row>
    <row r="118" spans="1:19" s="32" customFormat="1">
      <c r="B118" s="1874"/>
      <c r="C118" s="1874"/>
      <c r="D118" s="1874"/>
      <c r="E118" s="1874"/>
      <c r="F118" s="1874"/>
      <c r="G118" s="1874"/>
      <c r="H118" s="1874"/>
      <c r="I118" s="1874"/>
      <c r="J118" s="1874"/>
      <c r="K118" s="1874"/>
      <c r="L118" s="1874"/>
      <c r="M118" s="1874"/>
      <c r="N118" s="1874"/>
      <c r="O118" s="1874"/>
      <c r="P118" s="1874"/>
      <c r="Q118" s="1874"/>
      <c r="R118" s="1874"/>
      <c r="S118" s="1863"/>
    </row>
    <row r="119" spans="1:19" s="32" customFormat="1">
      <c r="B119" s="1874"/>
      <c r="C119" s="1874"/>
      <c r="D119" s="1874"/>
      <c r="E119" s="1874"/>
      <c r="F119" s="1874"/>
      <c r="G119" s="1874"/>
      <c r="H119" s="1874"/>
      <c r="I119" s="1874"/>
      <c r="J119" s="1874"/>
      <c r="K119" s="1874"/>
      <c r="L119" s="1874"/>
      <c r="M119" s="1874"/>
      <c r="N119" s="1874"/>
      <c r="O119" s="1874"/>
      <c r="P119" s="1874"/>
      <c r="Q119" s="1874"/>
      <c r="R119" s="1874"/>
      <c r="S119" s="1863"/>
    </row>
    <row r="120" spans="1:19" s="32" customFormat="1">
      <c r="B120" s="1874"/>
      <c r="C120" s="1874"/>
      <c r="D120" s="1874"/>
      <c r="E120" s="1874"/>
      <c r="F120" s="1874"/>
      <c r="G120" s="1874"/>
      <c r="H120" s="1874"/>
      <c r="I120" s="1874"/>
      <c r="J120" s="1874"/>
      <c r="K120" s="1874"/>
      <c r="L120" s="1874"/>
      <c r="M120" s="1874"/>
      <c r="N120" s="1874"/>
      <c r="O120" s="1874"/>
      <c r="P120" s="1874"/>
      <c r="Q120" s="1874"/>
      <c r="R120" s="1874"/>
      <c r="S120" s="1863"/>
    </row>
    <row r="121" spans="1:19" s="32" customFormat="1">
      <c r="B121" s="1874"/>
      <c r="C121" s="1874"/>
      <c r="D121" s="1874"/>
      <c r="E121" s="1874"/>
      <c r="F121" s="1874"/>
      <c r="G121" s="1874"/>
      <c r="H121" s="1874"/>
      <c r="I121" s="1874"/>
      <c r="J121" s="1874"/>
      <c r="K121" s="1874"/>
      <c r="L121" s="1874"/>
      <c r="M121" s="1874"/>
      <c r="N121" s="1874"/>
      <c r="O121" s="1874"/>
      <c r="P121" s="1874"/>
      <c r="Q121" s="1874"/>
      <c r="R121" s="1874"/>
      <c r="S121" s="1863"/>
    </row>
    <row r="122" spans="1:19" s="32" customFormat="1">
      <c r="B122" s="1874"/>
      <c r="C122" s="1874"/>
      <c r="D122" s="1874"/>
      <c r="E122" s="1874"/>
      <c r="F122" s="1874"/>
      <c r="G122" s="1874"/>
      <c r="H122" s="1874"/>
      <c r="I122" s="1874"/>
      <c r="J122" s="1874"/>
      <c r="K122" s="1874"/>
      <c r="L122" s="1874"/>
      <c r="M122" s="1874"/>
      <c r="N122" s="1874"/>
      <c r="O122" s="1874"/>
      <c r="P122" s="1874"/>
      <c r="Q122" s="1874"/>
      <c r="R122" s="1874"/>
      <c r="S122" s="1863"/>
    </row>
    <row r="123" spans="1:19" s="32" customFormat="1">
      <c r="B123" s="1874"/>
      <c r="C123" s="1874"/>
      <c r="D123" s="1874"/>
      <c r="E123" s="1874"/>
      <c r="F123" s="1874"/>
      <c r="G123" s="1874"/>
      <c r="H123" s="1874"/>
      <c r="I123" s="1874"/>
      <c r="J123" s="1874"/>
      <c r="K123" s="1874"/>
      <c r="L123" s="1874"/>
      <c r="M123" s="1874"/>
      <c r="N123" s="1874"/>
      <c r="O123" s="1874"/>
      <c r="P123" s="1874"/>
      <c r="Q123" s="1874"/>
      <c r="R123" s="1874"/>
      <c r="S123" s="1863"/>
    </row>
    <row r="124" spans="1:19">
      <c r="A124" s="32"/>
      <c r="B124" s="1874"/>
      <c r="C124" s="1874"/>
      <c r="D124" s="1874"/>
      <c r="E124" s="1874"/>
      <c r="F124" s="1874"/>
      <c r="G124" s="1874"/>
      <c r="H124" s="1874"/>
      <c r="I124" s="1874"/>
      <c r="J124" s="1874"/>
      <c r="K124" s="1874"/>
      <c r="L124" s="1874"/>
      <c r="M124" s="1874"/>
      <c r="N124" s="1874"/>
      <c r="O124" s="1874"/>
      <c r="P124" s="1874"/>
      <c r="Q124" s="1874"/>
      <c r="R124" s="1874"/>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O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AE1048576"/>
    </sheetView>
  </sheetViews>
  <sheetFormatPr baseColWidth="10" defaultColWidth="11.42578125" defaultRowHeight="15"/>
  <cols>
    <col min="1" max="1" width="32.42578125" style="162" customWidth="1"/>
    <col min="2" max="2" width="15.28515625" style="854" customWidth="1"/>
    <col min="3" max="3" width="16.42578125" style="67" customWidth="1"/>
    <col min="4" max="4" width="15.42578125" style="67" customWidth="1"/>
    <col min="5" max="5" width="15" style="67" customWidth="1"/>
    <col min="6" max="6" width="17" style="67" customWidth="1"/>
    <col min="7" max="7" width="15.7109375" style="67" customWidth="1"/>
    <col min="8" max="8" width="15.7109375" style="610" customWidth="1"/>
    <col min="9" max="9" width="19.28515625" style="67" customWidth="1"/>
    <col min="10" max="10" width="16.140625" style="67" customWidth="1"/>
    <col min="11" max="11" width="20" style="67" customWidth="1"/>
    <col min="12" max="12" width="16.140625" style="67" customWidth="1"/>
    <col min="13" max="13" width="17.140625" style="67" customWidth="1"/>
    <col min="14" max="16384" width="11.42578125" style="67"/>
  </cols>
  <sheetData>
    <row r="1" spans="1:13" ht="95.25" customHeight="1">
      <c r="A1" s="2406" t="s">
        <v>139</v>
      </c>
      <c r="B1" s="2406"/>
      <c r="C1" s="2406"/>
      <c r="D1" s="2406"/>
      <c r="E1" s="2406"/>
      <c r="F1" s="2406"/>
      <c r="G1" s="2406"/>
      <c r="H1" s="2406"/>
      <c r="I1" s="2406"/>
      <c r="J1" s="2406"/>
      <c r="K1" s="2406"/>
      <c r="L1" s="2406"/>
      <c r="M1" s="2406"/>
    </row>
    <row r="2" spans="1:13" s="452" customFormat="1" ht="24" customHeight="1">
      <c r="A2" s="277" t="s">
        <v>788</v>
      </c>
      <c r="B2" s="917" t="s">
        <v>737</v>
      </c>
      <c r="C2" s="917" t="s">
        <v>1001</v>
      </c>
      <c r="D2" s="917" t="s">
        <v>790</v>
      </c>
      <c r="E2" s="917" t="s">
        <v>64</v>
      </c>
      <c r="F2" s="917" t="s">
        <v>65</v>
      </c>
      <c r="G2" s="917" t="s">
        <v>57</v>
      </c>
      <c r="H2" s="917" t="s">
        <v>58</v>
      </c>
      <c r="I2" s="1042" t="s">
        <v>2</v>
      </c>
      <c r="J2" s="1042" t="s">
        <v>524</v>
      </c>
      <c r="K2" s="451"/>
      <c r="L2" s="451"/>
      <c r="M2" s="451"/>
    </row>
    <row r="3" spans="1:13" ht="16.5" customHeight="1">
      <c r="A3" s="1278" t="s">
        <v>101</v>
      </c>
      <c r="B3" s="571">
        <v>12697</v>
      </c>
      <c r="C3" s="571">
        <v>210220</v>
      </c>
      <c r="D3" s="571">
        <v>3109</v>
      </c>
      <c r="E3" s="571">
        <v>219556</v>
      </c>
      <c r="F3" s="571">
        <v>72543</v>
      </c>
      <c r="G3" s="571">
        <v>1319</v>
      </c>
      <c r="H3" s="571">
        <v>148991</v>
      </c>
      <c r="I3" s="601">
        <f t="shared" ref="I3:I35" si="0">SUM(B3:H3)</f>
        <v>668435</v>
      </c>
      <c r="J3" s="1279">
        <f t="shared" ref="J3:J35" si="1">+I3/$I$36</f>
        <v>0.17131434587693281</v>
      </c>
      <c r="K3" s="39"/>
      <c r="L3" s="39"/>
    </row>
    <row r="4" spans="1:13" ht="16.5" customHeight="1">
      <c r="A4" s="1278" t="s">
        <v>525</v>
      </c>
      <c r="B4" s="571">
        <v>4802</v>
      </c>
      <c r="C4" s="571">
        <v>104825</v>
      </c>
      <c r="D4" s="571">
        <v>434</v>
      </c>
      <c r="E4" s="571">
        <v>120857</v>
      </c>
      <c r="F4" s="571">
        <v>42111</v>
      </c>
      <c r="G4" s="571">
        <v>219</v>
      </c>
      <c r="H4" s="571">
        <v>77244</v>
      </c>
      <c r="I4" s="601">
        <f t="shared" si="0"/>
        <v>350492</v>
      </c>
      <c r="J4" s="1279">
        <f t="shared" si="1"/>
        <v>8.9828192292590814E-2</v>
      </c>
      <c r="K4" s="39"/>
      <c r="L4" s="39"/>
      <c r="M4" s="39"/>
    </row>
    <row r="5" spans="1:13" ht="16.5" customHeight="1">
      <c r="A5" s="1278" t="s">
        <v>102</v>
      </c>
      <c r="B5" s="571">
        <v>6166</v>
      </c>
      <c r="C5" s="571">
        <v>91291</v>
      </c>
      <c r="D5" s="571">
        <v>806</v>
      </c>
      <c r="E5" s="571">
        <v>87961</v>
      </c>
      <c r="F5" s="571">
        <v>25102</v>
      </c>
      <c r="G5" s="571">
        <v>367</v>
      </c>
      <c r="H5" s="571">
        <v>58030</v>
      </c>
      <c r="I5" s="601">
        <f t="shared" si="0"/>
        <v>269723</v>
      </c>
      <c r="J5" s="1279">
        <f t="shared" si="1"/>
        <v>6.9127767565977175E-2</v>
      </c>
      <c r="K5" s="39"/>
      <c r="L5" s="39"/>
      <c r="M5" s="39"/>
    </row>
    <row r="6" spans="1:13" ht="16.5" customHeight="1">
      <c r="A6" s="1278" t="s">
        <v>223</v>
      </c>
      <c r="B6" s="571">
        <v>3604</v>
      </c>
      <c r="C6" s="571">
        <v>60006</v>
      </c>
      <c r="D6" s="571">
        <v>216</v>
      </c>
      <c r="E6" s="571">
        <v>69123</v>
      </c>
      <c r="F6" s="571">
        <v>24614</v>
      </c>
      <c r="G6" s="571">
        <v>244</v>
      </c>
      <c r="H6" s="571">
        <v>31675</v>
      </c>
      <c r="I6" s="601">
        <f t="shared" si="0"/>
        <v>189482</v>
      </c>
      <c r="J6" s="1279">
        <f t="shared" si="1"/>
        <v>4.8562664859639282E-2</v>
      </c>
      <c r="K6" s="39"/>
      <c r="L6" s="39"/>
      <c r="M6" s="39"/>
    </row>
    <row r="7" spans="1:13" s="610" customFormat="1" ht="16.5" customHeight="1">
      <c r="A7" s="1278" t="s">
        <v>233</v>
      </c>
      <c r="B7" s="571">
        <v>1225</v>
      </c>
      <c r="C7" s="571">
        <v>50651</v>
      </c>
      <c r="D7" s="571">
        <v>141</v>
      </c>
      <c r="E7" s="571">
        <v>44495</v>
      </c>
      <c r="F7" s="571">
        <v>21755</v>
      </c>
      <c r="G7" s="571">
        <v>169</v>
      </c>
      <c r="H7" s="571">
        <v>34237</v>
      </c>
      <c r="I7" s="601">
        <f t="shared" si="0"/>
        <v>152673</v>
      </c>
      <c r="J7" s="1279">
        <f t="shared" si="1"/>
        <v>3.9128823487802056E-2</v>
      </c>
      <c r="K7" s="39"/>
      <c r="L7" s="39"/>
      <c r="M7" s="39"/>
    </row>
    <row r="8" spans="1:13" ht="16.5" customHeight="1">
      <c r="A8" s="1278" t="s">
        <v>810</v>
      </c>
      <c r="B8" s="571">
        <v>2152</v>
      </c>
      <c r="C8" s="571">
        <v>44638</v>
      </c>
      <c r="D8" s="571">
        <v>390</v>
      </c>
      <c r="E8" s="571">
        <v>38639</v>
      </c>
      <c r="F8" s="571">
        <v>19456</v>
      </c>
      <c r="G8" s="571">
        <v>256</v>
      </c>
      <c r="H8" s="571">
        <v>32206</v>
      </c>
      <c r="I8" s="601">
        <f t="shared" si="0"/>
        <v>137737</v>
      </c>
      <c r="J8" s="1279">
        <f t="shared" si="1"/>
        <v>3.5300850580910779E-2</v>
      </c>
      <c r="K8" s="39"/>
      <c r="L8" s="39"/>
      <c r="M8" s="39"/>
    </row>
    <row r="9" spans="1:13" ht="16.5" customHeight="1">
      <c r="A9" s="1278" t="s">
        <v>809</v>
      </c>
      <c r="B9" s="571">
        <v>727</v>
      </c>
      <c r="C9" s="571">
        <v>39592</v>
      </c>
      <c r="D9" s="571">
        <v>88</v>
      </c>
      <c r="E9" s="571">
        <v>46014</v>
      </c>
      <c r="F9" s="571">
        <v>16657</v>
      </c>
      <c r="G9" s="571">
        <v>150</v>
      </c>
      <c r="H9" s="571">
        <v>30659</v>
      </c>
      <c r="I9" s="601">
        <f t="shared" si="0"/>
        <v>133887</v>
      </c>
      <c r="J9" s="1279">
        <f t="shared" si="1"/>
        <v>3.4314127516400103E-2</v>
      </c>
      <c r="K9" s="39"/>
      <c r="L9" s="39"/>
      <c r="M9" s="39"/>
    </row>
    <row r="10" spans="1:13" ht="16.5" customHeight="1">
      <c r="A10" s="1278" t="s">
        <v>220</v>
      </c>
      <c r="B10" s="571">
        <v>949</v>
      </c>
      <c r="C10" s="571">
        <v>37417</v>
      </c>
      <c r="D10" s="571">
        <v>47</v>
      </c>
      <c r="E10" s="571">
        <v>38376</v>
      </c>
      <c r="F10" s="571">
        <v>12954</v>
      </c>
      <c r="G10" s="571">
        <v>1188</v>
      </c>
      <c r="H10" s="571">
        <v>25487</v>
      </c>
      <c r="I10" s="601">
        <f t="shared" si="0"/>
        <v>116418</v>
      </c>
      <c r="J10" s="1279">
        <f t="shared" si="1"/>
        <v>2.983696772057233E-2</v>
      </c>
      <c r="K10" s="39"/>
      <c r="L10" s="39"/>
      <c r="M10" s="39"/>
    </row>
    <row r="11" spans="1:13" ht="16.5" customHeight="1">
      <c r="A11" s="1278" t="s">
        <v>239</v>
      </c>
      <c r="B11" s="571">
        <v>982</v>
      </c>
      <c r="C11" s="571">
        <v>35063</v>
      </c>
      <c r="D11" s="571">
        <v>139</v>
      </c>
      <c r="E11" s="571">
        <v>36252</v>
      </c>
      <c r="F11" s="571">
        <v>17348</v>
      </c>
      <c r="G11" s="571">
        <v>192</v>
      </c>
      <c r="H11" s="571">
        <v>25824</v>
      </c>
      <c r="I11" s="601">
        <f t="shared" si="0"/>
        <v>115800</v>
      </c>
      <c r="J11" s="1279">
        <f t="shared" si="1"/>
        <v>2.9678579446840488E-2</v>
      </c>
      <c r="K11" s="39"/>
      <c r="L11" s="39"/>
      <c r="M11" s="39"/>
    </row>
    <row r="12" spans="1:13" ht="16.5" customHeight="1">
      <c r="A12" s="1278" t="s">
        <v>237</v>
      </c>
      <c r="B12" s="571">
        <v>705</v>
      </c>
      <c r="C12" s="571">
        <v>27446</v>
      </c>
      <c r="D12" s="571">
        <v>52</v>
      </c>
      <c r="E12" s="571">
        <v>36693</v>
      </c>
      <c r="F12" s="571">
        <v>15069</v>
      </c>
      <c r="G12" s="571">
        <v>115</v>
      </c>
      <c r="H12" s="571">
        <v>21377</v>
      </c>
      <c r="I12" s="601">
        <f t="shared" si="0"/>
        <v>101457</v>
      </c>
      <c r="J12" s="1279">
        <f t="shared" si="1"/>
        <v>2.6002587521054363E-2</v>
      </c>
      <c r="K12" s="39"/>
      <c r="L12" s="39"/>
      <c r="M12" s="39"/>
    </row>
    <row r="13" spans="1:13" ht="16.5" customHeight="1">
      <c r="A13" s="1278" t="s">
        <v>234</v>
      </c>
      <c r="B13" s="571">
        <v>701</v>
      </c>
      <c r="C13" s="571">
        <v>22929</v>
      </c>
      <c r="D13" s="571">
        <v>44</v>
      </c>
      <c r="E13" s="571">
        <v>31335</v>
      </c>
      <c r="F13" s="571">
        <v>11918</v>
      </c>
      <c r="G13" s="571">
        <v>9018</v>
      </c>
      <c r="H13" s="571">
        <v>12299</v>
      </c>
      <c r="I13" s="601">
        <f t="shared" si="0"/>
        <v>88244</v>
      </c>
      <c r="J13" s="1279">
        <f t="shared" si="1"/>
        <v>2.2616205221994749E-2</v>
      </c>
      <c r="K13" s="39"/>
      <c r="L13" s="39"/>
      <c r="M13" s="39"/>
    </row>
    <row r="14" spans="1:13" ht="16.5" customHeight="1">
      <c r="A14" s="1278" t="s">
        <v>241</v>
      </c>
      <c r="B14" s="571">
        <v>952</v>
      </c>
      <c r="C14" s="571">
        <v>20572</v>
      </c>
      <c r="D14" s="571">
        <v>147</v>
      </c>
      <c r="E14" s="571">
        <v>21527</v>
      </c>
      <c r="F14" s="571">
        <v>15531</v>
      </c>
      <c r="G14" s="571">
        <v>173</v>
      </c>
      <c r="H14" s="571">
        <v>18901</v>
      </c>
      <c r="I14" s="601">
        <f t="shared" si="0"/>
        <v>77803</v>
      </c>
      <c r="J14" s="1279">
        <f t="shared" si="1"/>
        <v>1.9940263529382819E-2</v>
      </c>
      <c r="K14" s="39"/>
      <c r="L14" s="39"/>
      <c r="M14" s="39"/>
    </row>
    <row r="15" spans="1:13" ht="16.5" customHeight="1">
      <c r="A15" s="1278" t="s">
        <v>230</v>
      </c>
      <c r="B15" s="571">
        <v>1184</v>
      </c>
      <c r="C15" s="571">
        <v>27862</v>
      </c>
      <c r="D15" s="571">
        <v>132</v>
      </c>
      <c r="E15" s="571">
        <v>25349</v>
      </c>
      <c r="F15" s="571">
        <v>7150</v>
      </c>
      <c r="G15" s="571">
        <v>213</v>
      </c>
      <c r="H15" s="571">
        <v>15487</v>
      </c>
      <c r="I15" s="601">
        <f t="shared" si="0"/>
        <v>77377</v>
      </c>
      <c r="J15" s="1279">
        <f t="shared" si="1"/>
        <v>1.9831083263023977E-2</v>
      </c>
      <c r="K15" s="39"/>
      <c r="L15" s="39"/>
      <c r="M15" s="39"/>
    </row>
    <row r="16" spans="1:13" ht="16.5" customHeight="1">
      <c r="A16" s="1278" t="s">
        <v>243</v>
      </c>
      <c r="B16" s="571">
        <v>919</v>
      </c>
      <c r="C16" s="571">
        <v>23637</v>
      </c>
      <c r="D16" s="571">
        <v>191</v>
      </c>
      <c r="E16" s="571">
        <v>22225</v>
      </c>
      <c r="F16" s="571">
        <v>12873</v>
      </c>
      <c r="G16" s="571">
        <v>135</v>
      </c>
      <c r="H16" s="571">
        <v>16549</v>
      </c>
      <c r="I16" s="601">
        <f t="shared" si="0"/>
        <v>76529</v>
      </c>
      <c r="J16" s="1279">
        <f t="shared" si="1"/>
        <v>1.9613747897126561E-2</v>
      </c>
      <c r="K16" s="39"/>
      <c r="L16" s="39"/>
      <c r="M16" s="39"/>
    </row>
    <row r="17" spans="1:13" ht="16.5" customHeight="1">
      <c r="A17" s="1278" t="s">
        <v>423</v>
      </c>
      <c r="B17" s="571">
        <v>553</v>
      </c>
      <c r="C17" s="571">
        <v>17952</v>
      </c>
      <c r="D17" s="571">
        <v>23</v>
      </c>
      <c r="E17" s="571">
        <v>30332</v>
      </c>
      <c r="F17" s="571">
        <v>10046</v>
      </c>
      <c r="G17" s="571">
        <v>2012</v>
      </c>
      <c r="H17" s="571">
        <v>12471</v>
      </c>
      <c r="I17" s="601">
        <f t="shared" si="0"/>
        <v>73389</v>
      </c>
      <c r="J17" s="1279">
        <f t="shared" si="1"/>
        <v>1.8808991943213959E-2</v>
      </c>
      <c r="K17" s="39"/>
      <c r="L17" s="39"/>
      <c r="M17" s="39"/>
    </row>
    <row r="18" spans="1:13" ht="16.5" customHeight="1">
      <c r="A18" s="1278" t="s">
        <v>219</v>
      </c>
      <c r="B18" s="571">
        <v>689</v>
      </c>
      <c r="C18" s="571">
        <v>23192</v>
      </c>
      <c r="D18" s="571">
        <v>93</v>
      </c>
      <c r="E18" s="571">
        <v>22615</v>
      </c>
      <c r="F18" s="571">
        <v>12031</v>
      </c>
      <c r="G18" s="571">
        <v>96</v>
      </c>
      <c r="H18" s="571">
        <v>13273</v>
      </c>
      <c r="I18" s="601">
        <f t="shared" si="0"/>
        <v>71989</v>
      </c>
      <c r="J18" s="1279">
        <f t="shared" si="1"/>
        <v>1.845018355611917E-2</v>
      </c>
      <c r="K18" s="39"/>
      <c r="L18" s="39"/>
      <c r="M18" s="39"/>
    </row>
    <row r="19" spans="1:13" ht="16.5" customHeight="1">
      <c r="A19" s="1278" t="s">
        <v>231</v>
      </c>
      <c r="B19" s="571">
        <v>790</v>
      </c>
      <c r="C19" s="571">
        <v>21659</v>
      </c>
      <c r="D19" s="571">
        <v>44</v>
      </c>
      <c r="E19" s="571">
        <v>22833</v>
      </c>
      <c r="F19" s="571">
        <v>8072</v>
      </c>
      <c r="G19" s="571">
        <v>74</v>
      </c>
      <c r="H19" s="571">
        <v>16002</v>
      </c>
      <c r="I19" s="601">
        <f t="shared" si="0"/>
        <v>69474</v>
      </c>
      <c r="J19" s="1279">
        <f t="shared" si="1"/>
        <v>1.7805609917873885E-2</v>
      </c>
      <c r="K19" s="39"/>
      <c r="L19" s="39"/>
      <c r="M19" s="39"/>
    </row>
    <row r="20" spans="1:13" ht="16.5" customHeight="1">
      <c r="A20" s="1278" t="s">
        <v>232</v>
      </c>
      <c r="B20" s="571">
        <v>525</v>
      </c>
      <c r="C20" s="571">
        <v>19406</v>
      </c>
      <c r="D20" s="571">
        <v>78</v>
      </c>
      <c r="E20" s="571">
        <v>17664</v>
      </c>
      <c r="F20" s="571">
        <v>9268</v>
      </c>
      <c r="G20" s="571">
        <v>108</v>
      </c>
      <c r="H20" s="571">
        <v>13196</v>
      </c>
      <c r="I20" s="601">
        <f t="shared" si="0"/>
        <v>60245</v>
      </c>
      <c r="J20" s="1279">
        <f t="shared" si="1"/>
        <v>1.5440293771804017E-2</v>
      </c>
      <c r="K20" s="39"/>
      <c r="L20" s="39"/>
      <c r="M20" s="39"/>
    </row>
    <row r="21" spans="1:13" ht="16.5" customHeight="1">
      <c r="A21" s="1278" t="s">
        <v>216</v>
      </c>
      <c r="B21" s="571">
        <v>445</v>
      </c>
      <c r="C21" s="571">
        <v>22505</v>
      </c>
      <c r="D21" s="571">
        <v>27</v>
      </c>
      <c r="E21" s="571">
        <v>13718</v>
      </c>
      <c r="F21" s="571">
        <v>7525</v>
      </c>
      <c r="G21" s="571">
        <v>50</v>
      </c>
      <c r="H21" s="571">
        <v>12388</v>
      </c>
      <c r="I21" s="601">
        <f t="shared" si="0"/>
        <v>56658</v>
      </c>
      <c r="J21" s="1279">
        <f t="shared" si="1"/>
        <v>1.4520975425726151E-2</v>
      </c>
      <c r="K21" s="39"/>
      <c r="L21" s="39"/>
      <c r="M21" s="39"/>
    </row>
    <row r="22" spans="1:13" ht="16.5" customHeight="1">
      <c r="A22" s="1278" t="s">
        <v>227</v>
      </c>
      <c r="B22" s="571">
        <v>389</v>
      </c>
      <c r="C22" s="571">
        <v>18566</v>
      </c>
      <c r="D22" s="571">
        <v>45</v>
      </c>
      <c r="E22" s="571">
        <v>13967</v>
      </c>
      <c r="F22" s="571">
        <v>8355</v>
      </c>
      <c r="G22" s="571">
        <v>110</v>
      </c>
      <c r="H22" s="571">
        <v>13384</v>
      </c>
      <c r="I22" s="601">
        <f t="shared" si="0"/>
        <v>54816</v>
      </c>
      <c r="J22" s="1279">
        <f t="shared" si="1"/>
        <v>1.4048886104991434E-2</v>
      </c>
      <c r="K22" s="39"/>
      <c r="L22" s="39"/>
      <c r="M22" s="39"/>
    </row>
    <row r="23" spans="1:13" ht="16.5" customHeight="1">
      <c r="A23" s="1278" t="s">
        <v>727</v>
      </c>
      <c r="B23" s="571">
        <v>244</v>
      </c>
      <c r="C23" s="571">
        <v>12478</v>
      </c>
      <c r="D23" s="571">
        <v>23</v>
      </c>
      <c r="E23" s="571">
        <v>17992</v>
      </c>
      <c r="F23" s="571">
        <v>5921</v>
      </c>
      <c r="G23" s="571">
        <v>2923</v>
      </c>
      <c r="H23" s="571">
        <v>8219</v>
      </c>
      <c r="I23" s="601">
        <f t="shared" si="0"/>
        <v>47800</v>
      </c>
      <c r="J23" s="1279">
        <f t="shared" si="1"/>
        <v>1.2250743502236401E-2</v>
      </c>
      <c r="K23" s="39"/>
      <c r="L23" s="39"/>
      <c r="M23" s="39"/>
    </row>
    <row r="24" spans="1:13" ht="16.5" customHeight="1">
      <c r="A24" s="1278" t="s">
        <v>352</v>
      </c>
      <c r="B24" s="571">
        <v>376</v>
      </c>
      <c r="C24" s="571">
        <v>13818</v>
      </c>
      <c r="D24" s="571">
        <v>45</v>
      </c>
      <c r="E24" s="571">
        <v>12924</v>
      </c>
      <c r="F24" s="571">
        <v>9567</v>
      </c>
      <c r="G24" s="571">
        <v>60</v>
      </c>
      <c r="H24" s="571">
        <v>10033</v>
      </c>
      <c r="I24" s="601">
        <f t="shared" si="0"/>
        <v>46823</v>
      </c>
      <c r="J24" s="1279">
        <f t="shared" si="1"/>
        <v>1.2000346506385252E-2</v>
      </c>
      <c r="K24" s="39"/>
      <c r="L24" s="39"/>
      <c r="M24" s="39"/>
    </row>
    <row r="25" spans="1:13" ht="16.5" customHeight="1">
      <c r="A25" s="1278" t="s">
        <v>236</v>
      </c>
      <c r="B25" s="571">
        <v>263</v>
      </c>
      <c r="C25" s="571">
        <v>13947</v>
      </c>
      <c r="D25" s="571">
        <v>18</v>
      </c>
      <c r="E25" s="571">
        <v>17448</v>
      </c>
      <c r="F25" s="571">
        <v>6102</v>
      </c>
      <c r="G25" s="571">
        <v>340</v>
      </c>
      <c r="H25" s="571">
        <v>8415</v>
      </c>
      <c r="I25" s="601">
        <f t="shared" si="0"/>
        <v>46533</v>
      </c>
      <c r="J25" s="1279">
        <f t="shared" si="1"/>
        <v>1.1926021911915616E-2</v>
      </c>
      <c r="K25" s="39"/>
      <c r="L25" s="39"/>
      <c r="M25" s="39"/>
    </row>
    <row r="26" spans="1:13" ht="16.5" customHeight="1">
      <c r="A26" s="1278" t="s">
        <v>229</v>
      </c>
      <c r="B26" s="571">
        <v>445</v>
      </c>
      <c r="C26" s="571">
        <v>14578</v>
      </c>
      <c r="D26" s="571">
        <v>36</v>
      </c>
      <c r="E26" s="571">
        <v>12700</v>
      </c>
      <c r="F26" s="571">
        <v>7631</v>
      </c>
      <c r="G26" s="571">
        <v>53</v>
      </c>
      <c r="H26" s="571">
        <v>9108</v>
      </c>
      <c r="I26" s="601">
        <f t="shared" si="0"/>
        <v>44551</v>
      </c>
      <c r="J26" s="1279">
        <f t="shared" si="1"/>
        <v>1.141805175247142E-2</v>
      </c>
      <c r="K26" s="39"/>
      <c r="L26" s="39"/>
      <c r="M26" s="39"/>
    </row>
    <row r="27" spans="1:13" ht="16.5" customHeight="1">
      <c r="A27" s="1278" t="s">
        <v>242</v>
      </c>
      <c r="B27" s="571">
        <v>616</v>
      </c>
      <c r="C27" s="571">
        <v>13043</v>
      </c>
      <c r="D27" s="571">
        <v>82</v>
      </c>
      <c r="E27" s="571">
        <v>11514</v>
      </c>
      <c r="F27" s="571">
        <v>7305</v>
      </c>
      <c r="G27" s="571">
        <v>124</v>
      </c>
      <c r="H27" s="571">
        <v>8882</v>
      </c>
      <c r="I27" s="601">
        <f t="shared" si="0"/>
        <v>41566</v>
      </c>
      <c r="J27" s="1279">
        <f t="shared" si="1"/>
        <v>1.0653021012844315E-2</v>
      </c>
      <c r="K27" s="39"/>
      <c r="L27" s="39"/>
      <c r="M27" s="39"/>
    </row>
    <row r="28" spans="1:13" ht="16.5" customHeight="1">
      <c r="A28" s="1278" t="s">
        <v>351</v>
      </c>
      <c r="B28" s="571">
        <v>791</v>
      </c>
      <c r="C28" s="571">
        <v>13540</v>
      </c>
      <c r="D28" s="571">
        <v>109</v>
      </c>
      <c r="E28" s="571">
        <v>11062</v>
      </c>
      <c r="F28" s="571">
        <v>5965</v>
      </c>
      <c r="G28" s="571">
        <v>109</v>
      </c>
      <c r="H28" s="571">
        <v>7875</v>
      </c>
      <c r="I28" s="601">
        <f t="shared" si="0"/>
        <v>39451</v>
      </c>
      <c r="J28" s="1279">
        <f t="shared" si="1"/>
        <v>1.0110964056626115E-2</v>
      </c>
      <c r="K28" s="39"/>
      <c r="L28" s="39"/>
      <c r="M28" s="39"/>
    </row>
    <row r="29" spans="1:13" ht="16.5" customHeight="1">
      <c r="A29" s="1278" t="s">
        <v>224</v>
      </c>
      <c r="B29" s="571">
        <v>544</v>
      </c>
      <c r="C29" s="571">
        <v>12002</v>
      </c>
      <c r="D29" s="571">
        <v>31</v>
      </c>
      <c r="E29" s="571">
        <v>14842</v>
      </c>
      <c r="F29" s="571">
        <v>4862</v>
      </c>
      <c r="G29" s="571">
        <v>182</v>
      </c>
      <c r="H29" s="571">
        <v>6684</v>
      </c>
      <c r="I29" s="601">
        <f t="shared" si="0"/>
        <v>39147</v>
      </c>
      <c r="J29" s="1279">
        <f t="shared" si="1"/>
        <v>1.0033051378285531E-2</v>
      </c>
      <c r="K29" s="39"/>
      <c r="M29" s="39"/>
    </row>
    <row r="30" spans="1:13" ht="16.5" customHeight="1">
      <c r="A30" s="1278" t="s">
        <v>217</v>
      </c>
      <c r="B30" s="571">
        <v>286</v>
      </c>
      <c r="C30" s="571">
        <v>12032</v>
      </c>
      <c r="D30" s="571">
        <v>34</v>
      </c>
      <c r="E30" s="571">
        <v>9545</v>
      </c>
      <c r="F30" s="571">
        <v>7111</v>
      </c>
      <c r="G30" s="571">
        <v>45</v>
      </c>
      <c r="H30" s="571">
        <v>6294</v>
      </c>
      <c r="I30" s="601">
        <f t="shared" si="0"/>
        <v>35347</v>
      </c>
      <c r="J30" s="1279">
        <f t="shared" si="1"/>
        <v>9.0591428990282451E-3</v>
      </c>
      <c r="K30" s="39"/>
      <c r="L30" s="39"/>
      <c r="M30" s="39"/>
    </row>
    <row r="31" spans="1:13" ht="16.5" customHeight="1">
      <c r="A31" s="1278" t="s">
        <v>222</v>
      </c>
      <c r="B31" s="571">
        <v>434</v>
      </c>
      <c r="C31" s="571">
        <v>11947</v>
      </c>
      <c r="D31" s="571">
        <v>97</v>
      </c>
      <c r="E31" s="571">
        <v>10504</v>
      </c>
      <c r="F31" s="571">
        <v>4570</v>
      </c>
      <c r="G31" s="571">
        <v>66</v>
      </c>
      <c r="H31" s="571">
        <v>7371</v>
      </c>
      <c r="I31" s="601">
        <f t="shared" si="0"/>
        <v>34989</v>
      </c>
      <c r="J31" s="1279">
        <f t="shared" si="1"/>
        <v>8.9673904686140057E-3</v>
      </c>
      <c r="K31" s="39"/>
      <c r="L31" s="39"/>
    </row>
    <row r="32" spans="1:13" ht="16.5" customHeight="1">
      <c r="A32" s="1278" t="s">
        <v>240</v>
      </c>
      <c r="B32" s="571">
        <v>429</v>
      </c>
      <c r="C32" s="571">
        <v>11207</v>
      </c>
      <c r="D32" s="571">
        <v>43</v>
      </c>
      <c r="E32" s="571">
        <v>10067</v>
      </c>
      <c r="F32" s="571">
        <v>7270</v>
      </c>
      <c r="G32" s="571">
        <v>48</v>
      </c>
      <c r="H32" s="571">
        <v>5900</v>
      </c>
      <c r="I32" s="601">
        <f t="shared" si="0"/>
        <v>34964</v>
      </c>
      <c r="J32" s="1279">
        <f t="shared" si="1"/>
        <v>8.960983175987312E-3</v>
      </c>
      <c r="K32" s="39"/>
      <c r="L32" s="39"/>
      <c r="M32" s="39"/>
    </row>
    <row r="33" spans="1:13" s="610" customFormat="1" ht="16.5" customHeight="1">
      <c r="A33" s="1278" t="s">
        <v>235</v>
      </c>
      <c r="B33" s="571">
        <v>279</v>
      </c>
      <c r="C33" s="571">
        <v>6009</v>
      </c>
      <c r="D33" s="571">
        <v>50</v>
      </c>
      <c r="E33" s="571">
        <v>5400</v>
      </c>
      <c r="F33" s="571">
        <v>4972</v>
      </c>
      <c r="G33" s="571">
        <v>46</v>
      </c>
      <c r="H33" s="571">
        <v>3918</v>
      </c>
      <c r="I33" s="601">
        <f t="shared" si="0"/>
        <v>20674</v>
      </c>
      <c r="J33" s="1279">
        <f t="shared" si="1"/>
        <v>5.2985747105697778E-3</v>
      </c>
      <c r="K33" s="39"/>
      <c r="L33" s="39"/>
      <c r="M33" s="39"/>
    </row>
    <row r="34" spans="1:13" s="610" customFormat="1" ht="16.5" customHeight="1">
      <c r="A34" s="1278" t="s">
        <v>228</v>
      </c>
      <c r="B34" s="571">
        <v>99</v>
      </c>
      <c r="C34" s="571">
        <v>2856</v>
      </c>
      <c r="D34" s="571">
        <v>16</v>
      </c>
      <c r="E34" s="571">
        <v>2252</v>
      </c>
      <c r="F34" s="571">
        <v>2518</v>
      </c>
      <c r="G34" s="571">
        <v>16</v>
      </c>
      <c r="H34" s="571">
        <v>1758</v>
      </c>
      <c r="I34" s="601">
        <f t="shared" si="0"/>
        <v>9515</v>
      </c>
      <c r="J34" s="1279">
        <f t="shared" si="1"/>
        <v>2.4386155737192335E-3</v>
      </c>
      <c r="K34" s="39"/>
      <c r="L34" s="39"/>
      <c r="M34" s="39"/>
    </row>
    <row r="35" spans="1:13" ht="16.5" customHeight="1">
      <c r="A35" s="1278" t="s">
        <v>526</v>
      </c>
      <c r="B35" s="571">
        <v>4739</v>
      </c>
      <c r="C35" s="571">
        <v>150416</v>
      </c>
      <c r="D35" s="571">
        <v>523</v>
      </c>
      <c r="E35" s="571">
        <v>141467</v>
      </c>
      <c r="F35" s="571">
        <v>89283</v>
      </c>
      <c r="G35" s="571">
        <v>9226</v>
      </c>
      <c r="H35" s="571">
        <v>122162</v>
      </c>
      <c r="I35" s="601">
        <f t="shared" si="0"/>
        <v>517816</v>
      </c>
      <c r="J35" s="1279">
        <f t="shared" si="1"/>
        <v>0.13271194555133983</v>
      </c>
      <c r="K35" s="39"/>
      <c r="L35" s="517"/>
      <c r="M35" s="39"/>
    </row>
    <row r="36" spans="1:13" ht="19.5" customHeight="1">
      <c r="A36" s="1277" t="s">
        <v>2</v>
      </c>
      <c r="B36" s="1113">
        <f t="shared" ref="B36:H36" si="2">SUM(B3:B34)</f>
        <v>45962</v>
      </c>
      <c r="C36" s="1113">
        <f t="shared" si="2"/>
        <v>1056886</v>
      </c>
      <c r="D36" s="1113">
        <f t="shared" si="2"/>
        <v>6830</v>
      </c>
      <c r="E36" s="1113">
        <f t="shared" si="2"/>
        <v>1095781</v>
      </c>
      <c r="F36" s="1113">
        <f t="shared" si="2"/>
        <v>444172</v>
      </c>
      <c r="G36" s="1113">
        <f t="shared" si="2"/>
        <v>20220</v>
      </c>
      <c r="H36" s="1113">
        <f t="shared" si="2"/>
        <v>714137</v>
      </c>
      <c r="I36" s="1114">
        <f>SUM(I3:I35)</f>
        <v>3901804</v>
      </c>
      <c r="J36" s="1420">
        <f>SUM(J3:J35)</f>
        <v>0.99999999999999989</v>
      </c>
      <c r="K36" s="517"/>
      <c r="L36" s="39"/>
      <c r="M36" s="39"/>
    </row>
    <row r="37" spans="1:13" s="448" customFormat="1" ht="18.75" customHeight="1">
      <c r="A37" s="2436" t="s">
        <v>1032</v>
      </c>
      <c r="B37" s="2436"/>
      <c r="C37" s="2436"/>
      <c r="D37" s="2436"/>
      <c r="E37" s="2436"/>
      <c r="F37" s="2436"/>
      <c r="G37" s="2436"/>
      <c r="H37" s="2436"/>
      <c r="I37" s="2436"/>
      <c r="J37" s="2436"/>
      <c r="K37" s="39"/>
      <c r="L37" s="67"/>
      <c r="M37" s="517"/>
    </row>
    <row r="38" spans="1:13" ht="18.75" customHeight="1">
      <c r="A38" s="1556" t="s">
        <v>877</v>
      </c>
      <c r="M38" s="39"/>
    </row>
    <row r="39" spans="1:13" ht="18.75" customHeight="1">
      <c r="A39" s="1557" t="s">
        <v>878</v>
      </c>
    </row>
    <row r="42" spans="1:13" ht="23.25">
      <c r="L42" s="1237"/>
    </row>
    <row r="43" spans="1:13" ht="23.25">
      <c r="L43" s="1237"/>
    </row>
    <row r="44" spans="1:13" ht="18.75" customHeight="1">
      <c r="A44" s="1237"/>
      <c r="B44" s="1237"/>
      <c r="C44" s="1237"/>
      <c r="D44" s="1237"/>
      <c r="E44" s="1237"/>
      <c r="F44" s="1237"/>
      <c r="G44" s="1237"/>
      <c r="H44" s="1237"/>
      <c r="I44" s="1237"/>
      <c r="J44" s="1237"/>
      <c r="K44" s="1237"/>
      <c r="L44" s="1237"/>
      <c r="M44" s="1237"/>
    </row>
    <row r="45" spans="1:13" ht="15" customHeight="1">
      <c r="A45" s="1237"/>
      <c r="B45" s="1237"/>
      <c r="C45" s="1237"/>
      <c r="D45" s="1237"/>
      <c r="E45" s="1237"/>
      <c r="F45" s="1237"/>
      <c r="G45" s="1237"/>
      <c r="H45" s="1237"/>
      <c r="I45" s="1237"/>
      <c r="J45" s="1237"/>
      <c r="K45" s="1237"/>
      <c r="L45" s="1237"/>
      <c r="M45" s="1237"/>
    </row>
    <row r="46" spans="1:13" ht="15" customHeight="1">
      <c r="A46" s="1237"/>
      <c r="B46" s="1237"/>
      <c r="C46" s="1237"/>
      <c r="D46" s="1237"/>
      <c r="E46" s="1237"/>
      <c r="F46" s="1237"/>
      <c r="G46" s="1237"/>
      <c r="H46" s="1237"/>
      <c r="I46" s="1237"/>
      <c r="J46" s="1237"/>
      <c r="K46" s="1237"/>
      <c r="L46" s="1237"/>
      <c r="M46" s="1237"/>
    </row>
    <row r="47" spans="1:13" ht="15" customHeight="1">
      <c r="A47" s="1237"/>
      <c r="B47" s="1237"/>
      <c r="C47" s="1237"/>
      <c r="D47" s="1237"/>
      <c r="E47" s="1237"/>
      <c r="F47" s="1237"/>
      <c r="G47" s="1237"/>
      <c r="H47" s="1237"/>
      <c r="I47" s="1237"/>
      <c r="J47" s="1237"/>
      <c r="K47" s="1237"/>
      <c r="L47" s="1237"/>
      <c r="M47" s="1237"/>
    </row>
    <row r="48" spans="1:13" ht="15" customHeight="1">
      <c r="A48" s="1237"/>
      <c r="B48" s="1237"/>
      <c r="C48" s="1237"/>
      <c r="D48" s="1237"/>
      <c r="E48" s="1237"/>
      <c r="F48" s="1237"/>
      <c r="G48" s="1237"/>
      <c r="H48" s="1237"/>
      <c r="I48" s="1237"/>
      <c r="J48" s="1237"/>
      <c r="K48" s="1237"/>
      <c r="L48" s="1237"/>
      <c r="M48" s="1237"/>
    </row>
    <row r="49" spans="1:15" ht="15" customHeight="1">
      <c r="A49" s="1237"/>
      <c r="B49" s="1237"/>
      <c r="C49" s="1237"/>
      <c r="D49" s="1237"/>
      <c r="E49" s="1237"/>
      <c r="F49" s="1237"/>
      <c r="G49" s="1237"/>
      <c r="H49" s="1237"/>
      <c r="I49" s="1237"/>
      <c r="J49" s="1237"/>
      <c r="K49" s="1237"/>
      <c r="M49" s="1237"/>
    </row>
    <row r="50" spans="1:15" ht="15" customHeight="1">
      <c r="A50" s="1237"/>
      <c r="B50" s="1237"/>
      <c r="C50" s="1237"/>
      <c r="D50" s="1237"/>
      <c r="E50" s="1237"/>
      <c r="F50" s="1237"/>
      <c r="G50" s="1237"/>
      <c r="H50" s="1237"/>
      <c r="I50" s="1237"/>
      <c r="J50" s="1237"/>
      <c r="K50" s="1237"/>
      <c r="M50" s="1237"/>
    </row>
    <row r="54" spans="1:15" ht="15.75" thickBot="1"/>
    <row r="55" spans="1:15" ht="16.5" thickTop="1" thickBot="1">
      <c r="N55" s="2437" t="s">
        <v>2</v>
      </c>
      <c r="O55" s="2438"/>
    </row>
    <row r="56" spans="1:15" ht="16.5" thickTop="1" thickBot="1">
      <c r="N56" s="2172" t="s">
        <v>969</v>
      </c>
      <c r="O56" s="2171" t="s">
        <v>970</v>
      </c>
    </row>
    <row r="57" spans="1:15" ht="15.75" thickTop="1">
      <c r="N57" s="2173">
        <v>668435</v>
      </c>
      <c r="O57" s="2174">
        <v>0.17131434587693281</v>
      </c>
    </row>
    <row r="58" spans="1:15">
      <c r="N58" s="2173">
        <v>76529</v>
      </c>
      <c r="O58" s="2174">
        <v>1.9613747897126561E-2</v>
      </c>
    </row>
    <row r="59" spans="1:15">
      <c r="N59" s="2173">
        <v>41566</v>
      </c>
      <c r="O59" s="2174">
        <v>1.0653021012844315E-2</v>
      </c>
    </row>
    <row r="60" spans="1:15">
      <c r="N60" s="2173">
        <v>77803</v>
      </c>
      <c r="O60" s="2174">
        <v>1.9940263529382819E-2</v>
      </c>
    </row>
    <row r="61" spans="1:15">
      <c r="N61" s="2173">
        <v>34964</v>
      </c>
      <c r="O61" s="2174">
        <v>8.960983175987312E-3</v>
      </c>
    </row>
    <row r="62" spans="1:15">
      <c r="N62" s="2173">
        <v>115800</v>
      </c>
      <c r="O62" s="2174">
        <v>2.9678579446840488E-2</v>
      </c>
    </row>
    <row r="63" spans="1:15">
      <c r="N63" s="2173">
        <v>47800</v>
      </c>
      <c r="O63" s="2174">
        <v>1.2250743502236401E-2</v>
      </c>
    </row>
    <row r="64" spans="1:15">
      <c r="N64" s="2173">
        <v>39451</v>
      </c>
      <c r="O64" s="2174">
        <v>1.0110964056626115E-2</v>
      </c>
    </row>
    <row r="65" spans="14:15">
      <c r="N65" s="2173">
        <v>101457</v>
      </c>
      <c r="O65" s="2174">
        <v>2.6002587521054363E-2</v>
      </c>
    </row>
    <row r="66" spans="14:15">
      <c r="N66" s="2173">
        <v>46533</v>
      </c>
      <c r="O66" s="2174">
        <v>1.1926021911915616E-2</v>
      </c>
    </row>
    <row r="67" spans="14:15">
      <c r="N67" s="2173">
        <v>46823</v>
      </c>
      <c r="O67" s="2174">
        <v>1.2000346506385252E-2</v>
      </c>
    </row>
    <row r="68" spans="14:15">
      <c r="N68" s="2173">
        <v>20674</v>
      </c>
      <c r="O68" s="2174">
        <v>5.2985747105697778E-3</v>
      </c>
    </row>
    <row r="69" spans="14:15">
      <c r="N69" s="2173">
        <v>73389</v>
      </c>
      <c r="O69" s="2174">
        <v>1.8808991943213959E-2</v>
      </c>
    </row>
    <row r="70" spans="14:15">
      <c r="N70" s="2173">
        <v>88244</v>
      </c>
      <c r="O70" s="2174">
        <v>2.2616205221994749E-2</v>
      </c>
    </row>
    <row r="71" spans="14:15">
      <c r="N71" s="2173">
        <v>152673</v>
      </c>
      <c r="O71" s="2174">
        <v>3.9128823487802056E-2</v>
      </c>
    </row>
    <row r="72" spans="14:15">
      <c r="N72" s="2173">
        <v>60245</v>
      </c>
      <c r="O72" s="2174">
        <v>1.5440293771804017E-2</v>
      </c>
    </row>
    <row r="73" spans="14:15">
      <c r="N73" s="2173">
        <v>69474</v>
      </c>
      <c r="O73" s="2174">
        <v>1.7805609917873885E-2</v>
      </c>
    </row>
    <row r="74" spans="14:15">
      <c r="N74" s="2173">
        <v>77377</v>
      </c>
      <c r="O74" s="2174">
        <v>1.9831083263023977E-2</v>
      </c>
    </row>
    <row r="75" spans="14:15">
      <c r="N75" s="2173">
        <v>44551</v>
      </c>
      <c r="O75" s="2174">
        <v>1.141805175247142E-2</v>
      </c>
    </row>
    <row r="76" spans="14:15">
      <c r="N76" s="2173">
        <v>9515</v>
      </c>
      <c r="O76" s="2174">
        <v>2.4386155737192335E-3</v>
      </c>
    </row>
    <row r="77" spans="14:15">
      <c r="N77" s="2173">
        <v>54816</v>
      </c>
      <c r="O77" s="2174">
        <v>1.4048886104991434E-2</v>
      </c>
    </row>
    <row r="78" spans="14:15">
      <c r="N78" s="2173">
        <v>133887</v>
      </c>
      <c r="O78" s="2174">
        <v>3.4314127516400103E-2</v>
      </c>
    </row>
    <row r="79" spans="14:15">
      <c r="N79" s="2173">
        <v>39147</v>
      </c>
      <c r="O79" s="2174">
        <v>1.0033051378285531E-2</v>
      </c>
    </row>
    <row r="80" spans="14:15">
      <c r="N80" s="2173">
        <v>189482</v>
      </c>
      <c r="O80" s="2174">
        <v>4.8562664859639282E-2</v>
      </c>
    </row>
    <row r="81" spans="14:15">
      <c r="N81" s="2173">
        <v>34989</v>
      </c>
      <c r="O81" s="2174">
        <v>8.9673904686140057E-3</v>
      </c>
    </row>
    <row r="82" spans="14:15">
      <c r="N82" s="2173">
        <v>137737</v>
      </c>
      <c r="O82" s="2174">
        <v>3.5300850580910779E-2</v>
      </c>
    </row>
    <row r="83" spans="14:15">
      <c r="N83" s="2173">
        <v>116418</v>
      </c>
      <c r="O83" s="2174">
        <v>2.983696772057233E-2</v>
      </c>
    </row>
    <row r="84" spans="14:15">
      <c r="N84" s="2173">
        <v>71989</v>
      </c>
      <c r="O84" s="2174">
        <v>1.845018355611917E-2</v>
      </c>
    </row>
    <row r="85" spans="14:15">
      <c r="N85" s="2173">
        <v>350492</v>
      </c>
      <c r="O85" s="2174">
        <v>8.9828192292590814E-2</v>
      </c>
    </row>
    <row r="86" spans="14:15">
      <c r="N86" s="2173">
        <v>35347</v>
      </c>
      <c r="O86" s="2174">
        <v>9.0591428990282451E-3</v>
      </c>
    </row>
    <row r="87" spans="14:15">
      <c r="N87" s="2173">
        <v>269723</v>
      </c>
      <c r="O87" s="2174">
        <v>6.9127767565977175E-2</v>
      </c>
    </row>
    <row r="88" spans="14:15">
      <c r="N88" s="2173">
        <v>56658</v>
      </c>
      <c r="O88" s="2174">
        <v>1.4520975425726151E-2</v>
      </c>
    </row>
    <row r="89" spans="14:15" ht="15.75" thickBot="1">
      <c r="N89" s="2173">
        <v>517816</v>
      </c>
      <c r="O89" s="2174">
        <v>0.13271194555133983</v>
      </c>
    </row>
    <row r="90" spans="14:15" ht="16.5" thickTop="1" thickBot="1">
      <c r="N90" s="2175">
        <v>3901804</v>
      </c>
      <c r="O90" s="2176">
        <v>1</v>
      </c>
    </row>
  </sheetData>
  <sortState ref="A3:J34">
    <sortCondition descending="1" ref="J3:J34"/>
  </sortState>
  <mergeCells count="3">
    <mergeCell ref="A1:M1"/>
    <mergeCell ref="A37:J37"/>
    <mergeCell ref="N55:O55"/>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10</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U41" sqref="U41"/>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K1" sqref="K1:R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0" width="5" style="610" customWidth="1"/>
    <col min="11" max="16384" width="11.42578125" style="67"/>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71"/>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T29" sqref="T29"/>
    </sheetView>
  </sheetViews>
  <sheetFormatPr baseColWidth="10" defaultColWidth="11.42578125" defaultRowHeight="15"/>
  <cols>
    <col min="1" max="1" width="20.28515625" style="49" customWidth="1"/>
    <col min="2" max="2" width="28.28515625" style="49" customWidth="1"/>
    <col min="3" max="3" width="25.140625" style="49" customWidth="1"/>
    <col min="4" max="4" width="21.28515625" style="49" customWidth="1"/>
    <col min="5" max="5" width="22.85546875" style="49" customWidth="1"/>
    <col min="6" max="6" width="32.140625" style="49" customWidth="1"/>
    <col min="7" max="7" width="20.5703125" style="49" customWidth="1"/>
    <col min="8" max="8" width="17.85546875" style="49" bestFit="1" customWidth="1"/>
    <col min="9" max="9" width="20.140625" style="1425" bestFit="1" customWidth="1"/>
    <col min="10" max="10" width="23.28515625" style="49" customWidth="1"/>
    <col min="11" max="11" width="15" style="49" customWidth="1"/>
    <col min="12" max="12" width="23.85546875" style="49" customWidth="1"/>
    <col min="13" max="13" width="11.42578125" style="49"/>
    <col min="14" max="14" width="23.140625" style="49" customWidth="1"/>
    <col min="15" max="15" width="17.42578125" style="49" customWidth="1"/>
    <col min="16" max="16384" width="11.42578125" style="49"/>
  </cols>
  <sheetData>
    <row r="1" spans="1:15" s="67" customFormat="1" ht="114" customHeight="1">
      <c r="A1" s="2403"/>
      <c r="B1" s="2403"/>
      <c r="C1" s="2403"/>
      <c r="D1" s="2403"/>
      <c r="E1" s="2403"/>
      <c r="F1" s="2403"/>
      <c r="G1" s="2403"/>
      <c r="H1" s="2403"/>
      <c r="I1" s="2403"/>
      <c r="J1" s="2403"/>
      <c r="K1" s="2403"/>
      <c r="L1" s="2403"/>
      <c r="M1" s="2403"/>
      <c r="N1" s="2403"/>
      <c r="O1" s="2403"/>
    </row>
    <row r="2" spans="1:15" s="67" customFormat="1" ht="24" customHeight="1">
      <c r="A2" s="80"/>
      <c r="B2" s="80"/>
      <c r="C2" s="80"/>
      <c r="D2" s="80"/>
      <c r="E2" s="80"/>
      <c r="F2" s="80"/>
      <c r="G2" s="80"/>
      <c r="H2" s="80"/>
      <c r="I2" s="1422"/>
      <c r="J2" s="80"/>
      <c r="K2" s="80"/>
      <c r="L2" s="80"/>
      <c r="M2" s="80"/>
      <c r="N2" s="80"/>
      <c r="O2" s="80"/>
    </row>
    <row r="3" spans="1:15" s="67" customFormat="1" ht="55.5" customHeight="1">
      <c r="A3" s="698" t="s">
        <v>0</v>
      </c>
      <c r="B3" s="660" t="s">
        <v>361</v>
      </c>
      <c r="C3" s="772" t="s">
        <v>368</v>
      </c>
      <c r="D3" s="742" t="s">
        <v>158</v>
      </c>
      <c r="E3" s="1150" t="s">
        <v>420</v>
      </c>
      <c r="F3" s="13"/>
      <c r="G3" s="13"/>
      <c r="H3" s="160"/>
      <c r="O3" s="1424"/>
    </row>
    <row r="4" spans="1:15" s="67" customFormat="1" ht="21">
      <c r="A4" s="1795" t="s">
        <v>389</v>
      </c>
      <c r="B4" s="1293">
        <v>1566047</v>
      </c>
      <c r="C4" s="1294">
        <v>1188229</v>
      </c>
      <c r="D4" s="1292"/>
      <c r="E4" s="1162">
        <f t="shared" ref="E4:E14" si="0">C4/B4</f>
        <v>0.75874415007978691</v>
      </c>
      <c r="F4" s="13"/>
      <c r="G4" s="13"/>
      <c r="H4" s="160"/>
      <c r="I4" s="610"/>
      <c r="J4" s="1424"/>
      <c r="K4" s="13"/>
      <c r="L4" s="1424"/>
      <c r="M4" s="1424"/>
      <c r="N4" s="610"/>
      <c r="O4" s="1424"/>
    </row>
    <row r="5" spans="1:15" s="67" customFormat="1" ht="21">
      <c r="A5" s="921" t="s">
        <v>147</v>
      </c>
      <c r="B5" s="1295">
        <v>1560994</v>
      </c>
      <c r="C5" s="1296">
        <v>1227725</v>
      </c>
      <c r="D5" s="773">
        <f>C5/C4-1</f>
        <v>3.323938399079629E-2</v>
      </c>
      <c r="E5" s="1162">
        <f t="shared" si="0"/>
        <v>0.78650206214758034</v>
      </c>
      <c r="F5" s="14"/>
      <c r="G5" s="13"/>
      <c r="H5" s="160"/>
      <c r="I5" s="610"/>
      <c r="J5" s="1424"/>
      <c r="L5" s="1424"/>
      <c r="M5" s="1424"/>
      <c r="O5" s="1424"/>
    </row>
    <row r="6" spans="1:15" s="67" customFormat="1" ht="21">
      <c r="A6" s="921" t="s">
        <v>148</v>
      </c>
      <c r="B6" s="1295">
        <v>1631129</v>
      </c>
      <c r="C6" s="1296">
        <v>1299087</v>
      </c>
      <c r="D6" s="773">
        <f t="shared" ref="D6:D14" si="1">C6/C5-1</f>
        <v>5.8125394530534225E-2</v>
      </c>
      <c r="E6" s="1162">
        <f t="shared" si="0"/>
        <v>0.79643424891593495</v>
      </c>
      <c r="F6" s="17"/>
      <c r="G6" s="13"/>
      <c r="H6" s="160"/>
      <c r="I6" s="610"/>
      <c r="J6" s="1424"/>
      <c r="L6" s="1424"/>
      <c r="M6" s="1424"/>
      <c r="O6" s="1424"/>
    </row>
    <row r="7" spans="1:15" s="67" customFormat="1" ht="21">
      <c r="A7" s="921" t="s">
        <v>390</v>
      </c>
      <c r="B7" s="1295">
        <v>1686216</v>
      </c>
      <c r="C7" s="1296">
        <v>1367790</v>
      </c>
      <c r="D7" s="773">
        <f t="shared" si="1"/>
        <v>5.2885603504615242E-2</v>
      </c>
      <c r="E7" s="1162">
        <f t="shared" si="0"/>
        <v>0.81115942441537736</v>
      </c>
      <c r="G7" s="13"/>
      <c r="H7" s="160"/>
      <c r="I7" s="610"/>
      <c r="J7" s="1424"/>
      <c r="K7" s="1421"/>
      <c r="L7" s="1424"/>
      <c r="M7" s="1424"/>
      <c r="N7" s="1424"/>
      <c r="O7" s="1424"/>
    </row>
    <row r="8" spans="1:15" s="67" customFormat="1" ht="21">
      <c r="A8" s="921" t="s">
        <v>391</v>
      </c>
      <c r="B8" s="1295">
        <v>1716228</v>
      </c>
      <c r="C8" s="1297">
        <v>1430273</v>
      </c>
      <c r="D8" s="773">
        <f t="shared" si="1"/>
        <v>4.5681720147098703E-2</v>
      </c>
      <c r="E8" s="1162">
        <f t="shared" si="0"/>
        <v>0.83338169520599825</v>
      </c>
      <c r="G8" s="13"/>
      <c r="H8" s="160"/>
      <c r="I8" s="610"/>
      <c r="J8" s="1424"/>
      <c r="K8" s="453"/>
      <c r="L8" s="1424"/>
      <c r="M8" s="1424"/>
      <c r="N8" s="1424"/>
      <c r="O8" s="1424"/>
    </row>
    <row r="9" spans="1:15" s="67" customFormat="1" ht="21">
      <c r="A9" s="921" t="s">
        <v>415</v>
      </c>
      <c r="B9" s="1295">
        <v>1769801</v>
      </c>
      <c r="C9" s="1297">
        <v>1530322</v>
      </c>
      <c r="D9" s="773">
        <f t="shared" si="1"/>
        <v>6.9950981386071032E-2</v>
      </c>
      <c r="E9" s="1162">
        <f t="shared" si="0"/>
        <v>0.864685916665207</v>
      </c>
      <c r="F9" s="17"/>
      <c r="G9" s="13"/>
      <c r="H9" s="160"/>
      <c r="I9" s="1424"/>
      <c r="J9" s="1424"/>
      <c r="K9" s="453"/>
      <c r="L9" s="1424"/>
      <c r="M9" s="1424"/>
      <c r="N9" s="1426"/>
      <c r="O9" s="1424"/>
    </row>
    <row r="10" spans="1:15" s="67" customFormat="1" ht="21">
      <c r="A10" s="921" t="s">
        <v>427</v>
      </c>
      <c r="B10" s="1295">
        <v>1853784.4208326009</v>
      </c>
      <c r="C10" s="1296">
        <f>+'II.3. Empl x sector '!I10</f>
        <v>1651202</v>
      </c>
      <c r="D10" s="773">
        <f t="shared" si="1"/>
        <v>7.8989911927032308E-2</v>
      </c>
      <c r="E10" s="1162">
        <f t="shared" si="0"/>
        <v>0.89071953644878843</v>
      </c>
      <c r="F10" s="17"/>
      <c r="G10" s="17"/>
      <c r="H10" s="160"/>
      <c r="I10" s="1424"/>
      <c r="J10" s="1424"/>
      <c r="K10" s="1421"/>
      <c r="L10" s="1424"/>
      <c r="M10" s="1424"/>
      <c r="N10" s="1426"/>
      <c r="O10" s="1424"/>
    </row>
    <row r="11" spans="1:15" s="610" customFormat="1" ht="21">
      <c r="A11" s="921" t="s">
        <v>719</v>
      </c>
      <c r="B11" s="1295">
        <v>1939410.7036625701</v>
      </c>
      <c r="C11" s="1296">
        <f>+'II.3. Empl x sector '!I11</f>
        <v>1759458</v>
      </c>
      <c r="D11" s="773">
        <f t="shared" si="1"/>
        <v>6.5561936092616069E-2</v>
      </c>
      <c r="E11" s="1162">
        <f t="shared" si="0"/>
        <v>0.90721268923455456</v>
      </c>
      <c r="F11" s="17"/>
      <c r="G11" s="17"/>
      <c r="H11" s="160"/>
      <c r="I11" s="1424"/>
      <c r="J11" s="1424"/>
      <c r="K11" s="1421"/>
      <c r="L11" s="1424"/>
      <c r="M11" s="1424"/>
      <c r="N11" s="1424"/>
      <c r="O11" s="1424"/>
    </row>
    <row r="12" spans="1:15" s="610" customFormat="1" ht="21">
      <c r="A12" s="921" t="s">
        <v>747</v>
      </c>
      <c r="B12" s="1295">
        <v>2012995.43601726</v>
      </c>
      <c r="C12" s="1296">
        <v>1888238</v>
      </c>
      <c r="D12" s="773">
        <f t="shared" si="1"/>
        <v>7.3192994660855826E-2</v>
      </c>
      <c r="E12" s="1162">
        <f t="shared" si="0"/>
        <v>0.93802398466233272</v>
      </c>
      <c r="F12" s="17"/>
      <c r="G12" s="17"/>
      <c r="H12" s="160"/>
      <c r="J12" s="1424"/>
      <c r="K12" s="1421"/>
      <c r="L12" s="1424"/>
      <c r="M12" s="1424"/>
      <c r="N12" s="1424"/>
      <c r="O12" s="1424"/>
    </row>
    <row r="13" spans="1:15" s="67" customFormat="1" ht="21">
      <c r="A13" s="921" t="s">
        <v>799</v>
      </c>
      <c r="B13" s="1298">
        <v>2050906.62490762</v>
      </c>
      <c r="C13" s="1299">
        <v>2038807</v>
      </c>
      <c r="D13" s="773">
        <f t="shared" si="1"/>
        <v>7.9740477630468209E-2</v>
      </c>
      <c r="E13" s="1162">
        <f t="shared" si="0"/>
        <v>0.99410035310205069</v>
      </c>
      <c r="F13" s="17"/>
      <c r="I13" s="610"/>
      <c r="J13" s="610"/>
      <c r="K13" s="1421"/>
      <c r="L13" s="1424"/>
      <c r="M13" s="1424"/>
      <c r="N13" s="1424"/>
      <c r="O13" s="1424"/>
    </row>
    <row r="14" spans="1:15" s="67" customFormat="1" ht="24" customHeight="1">
      <c r="A14" s="921" t="s">
        <v>825</v>
      </c>
      <c r="B14" s="1298">
        <v>2202518</v>
      </c>
      <c r="C14" s="1299">
        <v>2173990</v>
      </c>
      <c r="D14" s="773">
        <f t="shared" si="1"/>
        <v>6.6304951866459128E-2</v>
      </c>
      <c r="E14" s="1162">
        <f t="shared" si="0"/>
        <v>0.98704755193828153</v>
      </c>
      <c r="F14" s="17"/>
      <c r="G14" s="17"/>
      <c r="I14" s="1423"/>
      <c r="J14" s="17"/>
      <c r="K14" s="17"/>
      <c r="L14" s="1424"/>
      <c r="M14" s="1424"/>
      <c r="N14" s="1424"/>
      <c r="O14" s="1424"/>
    </row>
    <row r="15" spans="1:15" s="610" customFormat="1" ht="24" customHeight="1">
      <c r="A15" s="921" t="s">
        <v>984</v>
      </c>
      <c r="B15" s="1876">
        <f>+'Resumen EEp (2)'!B69</f>
        <v>2123180</v>
      </c>
      <c r="C15" s="1299">
        <v>2255713</v>
      </c>
      <c r="D15" s="773">
        <f t="shared" ref="D15" si="2">C15/C14-1</f>
        <v>3.7591249269775862E-2</v>
      </c>
      <c r="E15" s="1162">
        <f t="shared" ref="E15" si="3">C15/B15</f>
        <v>1.0624219331380289</v>
      </c>
      <c r="F15" s="17"/>
      <c r="G15" s="17"/>
      <c r="I15" s="1423"/>
      <c r="J15" s="17"/>
      <c r="K15" s="17"/>
      <c r="L15" s="1424"/>
      <c r="M15" s="1424"/>
      <c r="N15" s="1424"/>
      <c r="O15" s="1424"/>
    </row>
    <row r="16" spans="1:15" s="67" customFormat="1" ht="21">
      <c r="A16" s="922" t="s">
        <v>1075</v>
      </c>
      <c r="B16" s="1427">
        <f>+'Resumen EEp (2)'!B69</f>
        <v>2123180</v>
      </c>
      <c r="C16" s="1428">
        <f>+'Resumen EEp (2)'!D12</f>
        <v>2069255</v>
      </c>
      <c r="D16" s="1194">
        <f>C16/C15-1</f>
        <v>-8.2660338438445002E-2</v>
      </c>
      <c r="E16" s="1195">
        <f>C16/B16</f>
        <v>0.97460177658041236</v>
      </c>
      <c r="F16" s="17"/>
      <c r="G16" s="17"/>
      <c r="H16" s="17"/>
      <c r="I16" s="1423"/>
      <c r="J16" s="17"/>
      <c r="K16" s="17"/>
      <c r="L16" s="1424"/>
      <c r="M16" s="1424"/>
      <c r="N16" s="1424"/>
      <c r="O16" s="1424"/>
    </row>
    <row r="17" spans="1:15" s="67" customFormat="1" ht="45" customHeight="1">
      <c r="A17" s="2439" t="s">
        <v>866</v>
      </c>
      <c r="B17" s="2440"/>
      <c r="C17" s="2440"/>
      <c r="D17" s="2440"/>
      <c r="E17" s="2440"/>
      <c r="F17" s="17"/>
      <c r="G17" s="17"/>
      <c r="H17" s="17"/>
      <c r="I17" s="1423"/>
      <c r="J17" s="17"/>
      <c r="K17" s="17"/>
      <c r="L17" s="1424"/>
      <c r="M17" s="1424"/>
      <c r="N17" s="1424"/>
      <c r="O17" s="1424"/>
    </row>
    <row r="18" spans="1:15" s="67" customFormat="1" ht="21">
      <c r="A18" s="2441"/>
      <c r="B18" s="2441"/>
      <c r="C18" s="2441"/>
      <c r="D18" s="2441"/>
      <c r="E18" s="2441"/>
      <c r="F18" s="17"/>
      <c r="G18" s="17"/>
      <c r="H18" s="17"/>
      <c r="I18" s="1423"/>
      <c r="J18" s="17"/>
      <c r="K18" s="17"/>
      <c r="L18" s="1424"/>
      <c r="M18" s="1424"/>
      <c r="N18" s="1424"/>
      <c r="O18" s="17"/>
    </row>
    <row r="19" spans="1:15" s="67" customFormat="1">
      <c r="B19" s="17"/>
      <c r="C19" s="17"/>
      <c r="D19" s="17"/>
      <c r="E19" s="17"/>
      <c r="F19" s="17"/>
      <c r="G19" s="17"/>
      <c r="H19" s="17"/>
      <c r="I19" s="1423"/>
      <c r="J19" s="17"/>
      <c r="K19" s="17"/>
      <c r="M19" s="17"/>
      <c r="N19" s="17"/>
      <c r="O19" s="17"/>
    </row>
    <row r="20" spans="1:15" s="67" customFormat="1">
      <c r="B20" s="17"/>
      <c r="C20" s="17"/>
      <c r="D20" s="17"/>
      <c r="E20" s="17"/>
      <c r="F20" s="17"/>
      <c r="G20" s="17"/>
      <c r="H20" s="17"/>
      <c r="I20" s="1423"/>
      <c r="J20" s="17"/>
      <c r="K20" s="17"/>
      <c r="L20" s="17"/>
      <c r="M20" s="17"/>
      <c r="N20" s="17"/>
      <c r="O20" s="17"/>
    </row>
    <row r="21" spans="1:15" s="67" customFormat="1">
      <c r="B21" s="17"/>
      <c r="C21" s="17"/>
      <c r="D21" s="17"/>
      <c r="E21" s="17"/>
      <c r="F21" s="17"/>
      <c r="G21" s="17"/>
      <c r="H21" s="17"/>
      <c r="I21" s="1423"/>
      <c r="J21" s="17"/>
      <c r="K21" s="17"/>
      <c r="L21" s="17"/>
      <c r="M21" s="17"/>
      <c r="N21" s="17"/>
      <c r="O21" s="17"/>
    </row>
    <row r="22" spans="1:15" s="67" customFormat="1">
      <c r="B22" s="17"/>
      <c r="C22" s="17"/>
      <c r="D22" s="17"/>
      <c r="E22" s="17"/>
      <c r="F22" s="17"/>
      <c r="G22" s="17"/>
      <c r="H22" s="17"/>
      <c r="I22" s="1423"/>
      <c r="J22" s="17"/>
      <c r="K22" s="17"/>
      <c r="L22" s="17"/>
      <c r="M22" s="17"/>
      <c r="N22" s="17"/>
      <c r="O22" s="17"/>
    </row>
    <row r="23" spans="1:15" s="67" customFormat="1">
      <c r="B23" s="17"/>
      <c r="C23" s="17"/>
      <c r="D23" s="17"/>
      <c r="E23" s="17"/>
      <c r="F23" s="17"/>
      <c r="G23" s="17"/>
      <c r="H23" s="17"/>
      <c r="I23" s="1423"/>
      <c r="J23" s="17"/>
      <c r="K23" s="17"/>
      <c r="L23" s="17"/>
      <c r="M23" s="17"/>
      <c r="N23" s="17"/>
      <c r="O23" s="17"/>
    </row>
    <row r="24" spans="1:15" s="67" customFormat="1">
      <c r="B24" s="17"/>
      <c r="C24" s="17"/>
      <c r="D24" s="17"/>
      <c r="E24" s="17"/>
      <c r="F24" s="17"/>
      <c r="G24" s="17"/>
      <c r="H24" s="17"/>
      <c r="I24" s="1423"/>
      <c r="J24" s="17"/>
      <c r="K24" s="17"/>
      <c r="L24" s="17"/>
      <c r="M24" s="17"/>
      <c r="N24" s="17"/>
      <c r="O24" s="17"/>
    </row>
    <row r="25" spans="1:15" s="67" customFormat="1">
      <c r="B25" s="17"/>
      <c r="C25" s="17"/>
      <c r="D25" s="17"/>
      <c r="E25" s="17"/>
      <c r="F25" s="17"/>
      <c r="G25" s="17"/>
      <c r="H25" s="17"/>
      <c r="I25" s="1423"/>
      <c r="J25" s="17"/>
      <c r="K25" s="17"/>
      <c r="L25" s="17"/>
      <c r="M25" s="17"/>
      <c r="N25" s="17"/>
      <c r="O25" s="17"/>
    </row>
    <row r="26" spans="1:15" s="67" customFormat="1">
      <c r="B26" s="17"/>
      <c r="C26" s="17"/>
      <c r="D26" s="17"/>
      <c r="E26" s="17"/>
      <c r="F26" s="17"/>
      <c r="G26" s="17"/>
      <c r="H26" s="17"/>
      <c r="I26" s="1423"/>
      <c r="J26" s="17"/>
      <c r="K26" s="17"/>
      <c r="L26" s="17"/>
      <c r="M26" s="17"/>
      <c r="N26" s="17"/>
      <c r="O26" s="17"/>
    </row>
    <row r="27" spans="1:15" s="67" customFormat="1">
      <c r="B27" s="17"/>
      <c r="C27" s="17"/>
      <c r="D27" s="17"/>
      <c r="E27" s="17"/>
      <c r="F27" s="17"/>
      <c r="G27" s="17"/>
      <c r="H27" s="17"/>
      <c r="I27" s="1423"/>
      <c r="J27" s="17"/>
      <c r="K27" s="17"/>
      <c r="L27" s="17"/>
      <c r="M27" s="17"/>
      <c r="N27" s="17"/>
      <c r="O27" s="17"/>
    </row>
    <row r="28" spans="1:15" s="67" customFormat="1">
      <c r="B28" s="17"/>
      <c r="C28" s="17"/>
      <c r="D28" s="17"/>
      <c r="E28" s="17"/>
      <c r="F28" s="17"/>
      <c r="G28" s="17"/>
      <c r="H28" s="17"/>
      <c r="I28" s="1423"/>
      <c r="J28" s="17"/>
      <c r="K28" s="17"/>
      <c r="L28" s="17"/>
      <c r="M28" s="17"/>
      <c r="N28" s="17"/>
      <c r="O28" s="17"/>
    </row>
    <row r="29" spans="1:15" s="67" customFormat="1">
      <c r="B29" s="17"/>
      <c r="C29" s="17"/>
      <c r="D29" s="17"/>
      <c r="E29" s="17"/>
      <c r="F29" s="17"/>
      <c r="G29" s="17"/>
      <c r="H29" s="17"/>
      <c r="I29" s="1423"/>
      <c r="J29" s="17"/>
      <c r="K29" s="17"/>
      <c r="L29" s="17"/>
      <c r="M29" s="17"/>
      <c r="N29" s="17"/>
      <c r="O29" s="17"/>
    </row>
    <row r="30" spans="1:15" s="67" customFormat="1">
      <c r="B30" s="17"/>
      <c r="C30" s="17"/>
      <c r="D30" s="17"/>
      <c r="E30" s="17"/>
      <c r="F30" s="17"/>
      <c r="G30" s="17"/>
      <c r="H30" s="17"/>
      <c r="I30" s="1423"/>
      <c r="J30" s="17"/>
      <c r="K30" s="17"/>
      <c r="L30" s="17"/>
      <c r="M30" s="17"/>
      <c r="N30" s="17"/>
      <c r="O30" s="17"/>
    </row>
    <row r="31" spans="1:15" s="67" customFormat="1">
      <c r="B31" s="17"/>
      <c r="C31" s="17"/>
      <c r="D31" s="17"/>
      <c r="E31" s="17"/>
      <c r="F31" s="17"/>
      <c r="G31" s="17"/>
      <c r="H31" s="17"/>
      <c r="I31" s="1423"/>
      <c r="J31" s="17"/>
      <c r="K31" s="17"/>
      <c r="L31" s="17"/>
      <c r="M31" s="17"/>
      <c r="N31" s="17"/>
      <c r="O31" s="17"/>
    </row>
    <row r="32" spans="1:15" s="67" customFormat="1">
      <c r="B32" s="17"/>
      <c r="C32" s="17"/>
      <c r="D32" s="17"/>
      <c r="E32" s="17"/>
      <c r="F32" s="17"/>
      <c r="G32" s="17"/>
      <c r="H32" s="17"/>
      <c r="I32" s="1423"/>
      <c r="J32" s="17"/>
      <c r="K32" s="17"/>
      <c r="L32" s="17"/>
      <c r="M32" s="17"/>
      <c r="N32" s="17"/>
      <c r="O32" s="17"/>
    </row>
    <row r="33" spans="1:15" s="67" customFormat="1">
      <c r="B33" s="17"/>
      <c r="C33" s="17"/>
      <c r="D33" s="17"/>
      <c r="E33" s="17"/>
      <c r="F33" s="17"/>
      <c r="G33" s="17"/>
      <c r="H33" s="17"/>
      <c r="I33" s="1423"/>
      <c r="J33" s="17"/>
      <c r="K33" s="17"/>
      <c r="L33" s="17"/>
      <c r="M33" s="17"/>
      <c r="N33" s="17"/>
      <c r="O33" s="17"/>
    </row>
    <row r="34" spans="1:15" s="67" customFormat="1">
      <c r="B34" s="17"/>
      <c r="C34" s="17"/>
      <c r="D34" s="17"/>
      <c r="E34" s="17"/>
      <c r="F34" s="17"/>
      <c r="G34" s="17"/>
      <c r="H34" s="17"/>
      <c r="I34" s="1423"/>
      <c r="J34" s="17"/>
      <c r="K34" s="17"/>
      <c r="L34" s="17"/>
      <c r="M34" s="17"/>
      <c r="N34" s="17"/>
      <c r="O34" s="17"/>
    </row>
    <row r="35" spans="1:15" s="67" customFormat="1">
      <c r="B35" s="17"/>
      <c r="C35" s="17"/>
      <c r="D35" s="17"/>
      <c r="E35" s="17"/>
      <c r="F35" s="17"/>
      <c r="G35" s="17"/>
      <c r="H35" s="17"/>
      <c r="I35" s="1423"/>
      <c r="J35" s="17"/>
      <c r="K35" s="17"/>
      <c r="L35" s="17"/>
      <c r="M35" s="17"/>
      <c r="N35" s="17"/>
      <c r="O35" s="17"/>
    </row>
    <row r="36" spans="1:15" s="67" customFormat="1">
      <c r="B36" s="17"/>
      <c r="C36" s="17"/>
      <c r="D36" s="17"/>
      <c r="E36" s="17"/>
      <c r="I36" s="1423"/>
    </row>
    <row r="37" spans="1:15" s="67" customFormat="1">
      <c r="B37" s="17"/>
      <c r="C37" s="17"/>
      <c r="D37" s="17"/>
      <c r="E37" s="17"/>
      <c r="I37" s="1423"/>
    </row>
    <row r="38" spans="1:15" s="67" customFormat="1">
      <c r="I38" s="1423"/>
    </row>
    <row r="39" spans="1:15" s="67" customFormat="1">
      <c r="I39" s="1423"/>
    </row>
    <row r="40" spans="1:15" s="67" customFormat="1">
      <c r="I40" s="1423"/>
    </row>
    <row r="41" spans="1:15" s="67" customFormat="1">
      <c r="I41" s="1423"/>
    </row>
    <row r="42" spans="1:15">
      <c r="A42" s="67"/>
      <c r="B42" s="67"/>
      <c r="C42" s="67"/>
      <c r="D42" s="67"/>
      <c r="E42" s="67"/>
    </row>
    <row r="43" spans="1:15">
      <c r="A43" s="67"/>
      <c r="B43" s="67"/>
      <c r="C43" s="67"/>
      <c r="D43" s="67"/>
      <c r="E43" s="67"/>
    </row>
  </sheetData>
  <mergeCells count="3">
    <mergeCell ref="A1:O1"/>
    <mergeCell ref="A17:E17"/>
    <mergeCell ref="A18:E18"/>
  </mergeCells>
  <conditionalFormatting sqref="C16">
    <cfRule type="cellIs" dxfId="30"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E48"/>
  <sheetViews>
    <sheetView showGridLines="0" view="pageBreakPreview" zoomScale="55" zoomScaleNormal="100" zoomScaleSheetLayoutView="55" workbookViewId="0">
      <selection activeCell="O1" sqref="O1:AA1048576"/>
    </sheetView>
  </sheetViews>
  <sheetFormatPr baseColWidth="10" defaultColWidth="11.5703125" defaultRowHeight="15"/>
  <cols>
    <col min="1" max="1" width="16.28515625" style="67" customWidth="1"/>
    <col min="2" max="2" width="23.7109375" style="67" customWidth="1"/>
    <col min="3" max="3" width="20.4257812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1" width="11.5703125" style="67"/>
    <col min="22" max="24" width="15.140625" style="67" customWidth="1"/>
    <col min="25" max="25" width="20.85546875" style="67" customWidth="1"/>
    <col min="26" max="27" width="11.5703125" style="67"/>
    <col min="28" max="31" width="0" style="67" hidden="1" customWidth="1"/>
    <col min="32" max="16384" width="11.5703125" style="67"/>
  </cols>
  <sheetData>
    <row r="1" spans="1:31" ht="112.5" customHeight="1">
      <c r="A1" s="2442"/>
      <c r="B1" s="2442"/>
      <c r="C1" s="2442"/>
      <c r="D1" s="2442"/>
      <c r="E1" s="2442"/>
      <c r="F1" s="2442"/>
      <c r="G1" s="2442"/>
      <c r="H1" s="2442"/>
      <c r="I1" s="2442"/>
      <c r="J1" s="2442"/>
      <c r="K1" s="2442"/>
      <c r="L1" s="2442"/>
      <c r="M1" s="2442"/>
    </row>
    <row r="2" spans="1:31" ht="49.5" customHeight="1">
      <c r="A2" s="373" t="s">
        <v>803</v>
      </c>
      <c r="B2" s="373" t="s">
        <v>714</v>
      </c>
      <c r="C2" s="429" t="s">
        <v>14</v>
      </c>
      <c r="D2" s="429" t="s">
        <v>90</v>
      </c>
      <c r="E2" s="429" t="s">
        <v>804</v>
      </c>
      <c r="F2" s="429" t="s">
        <v>47</v>
      </c>
      <c r="G2" s="430" t="s">
        <v>808</v>
      </c>
      <c r="H2" s="13"/>
      <c r="M2" s="50"/>
    </row>
    <row r="3" spans="1:31" ht="20.100000000000001" customHeight="1">
      <c r="A3" s="374" t="s">
        <v>91</v>
      </c>
      <c r="B3" s="1713">
        <f>+D3+F3</f>
        <v>25706</v>
      </c>
      <c r="C3" s="1714">
        <f t="shared" ref="C3:C18" si="0">+B3/$B$19</f>
        <v>1.2422846516519013E-2</v>
      </c>
      <c r="D3" s="1715">
        <f>+'Resumen EEp (2)'!F56</f>
        <v>15049</v>
      </c>
      <c r="E3" s="1716">
        <f>D3/B3</f>
        <v>0.58542752664747533</v>
      </c>
      <c r="F3" s="1715">
        <f>+'Resumen EEp (2)'!G56</f>
        <v>10657</v>
      </c>
      <c r="G3" s="1717">
        <f>+F3/B3</f>
        <v>0.41457247335252473</v>
      </c>
      <c r="H3" s="13"/>
      <c r="I3" s="454"/>
      <c r="K3" s="152"/>
      <c r="M3" s="50"/>
      <c r="AB3" s="2445" t="s">
        <v>88</v>
      </c>
      <c r="AC3" s="2446"/>
      <c r="AD3" s="2446"/>
    </row>
    <row r="4" spans="1:31" ht="20.100000000000001" customHeight="1">
      <c r="A4" s="374" t="s">
        <v>22</v>
      </c>
      <c r="B4" s="1713">
        <f t="shared" ref="B4:B18" si="1">+D4+F4</f>
        <v>224240</v>
      </c>
      <c r="C4" s="1714">
        <f t="shared" si="0"/>
        <v>0.10836766135782398</v>
      </c>
      <c r="D4" s="1715">
        <f>+'Resumen EEp (2)'!F57</f>
        <v>125992</v>
      </c>
      <c r="E4" s="1716">
        <f t="shared" ref="E4:E19" si="2">D4/B4</f>
        <v>0.56186229040313951</v>
      </c>
      <c r="F4" s="1715">
        <f>+'Resumen EEp (2)'!G57</f>
        <v>98248</v>
      </c>
      <c r="G4" s="1717">
        <f t="shared" ref="G4:G19" si="3">+F4/B4</f>
        <v>0.43813770959686049</v>
      </c>
      <c r="H4" s="13"/>
      <c r="I4" s="858"/>
      <c r="J4" s="859"/>
      <c r="K4" s="860"/>
      <c r="L4" s="858"/>
      <c r="M4" s="859"/>
      <c r="N4" s="861"/>
      <c r="AB4" s="85" t="s">
        <v>89</v>
      </c>
      <c r="AC4" s="85" t="s">
        <v>90</v>
      </c>
      <c r="AD4" s="85" t="s">
        <v>47</v>
      </c>
    </row>
    <row r="5" spans="1:31" ht="20.100000000000001" customHeight="1">
      <c r="A5" s="374" t="s">
        <v>23</v>
      </c>
      <c r="B5" s="1713">
        <f t="shared" si="1"/>
        <v>323417</v>
      </c>
      <c r="C5" s="1714">
        <f t="shared" si="0"/>
        <v>0.15629657480094256</v>
      </c>
      <c r="D5" s="1715">
        <f>+'Resumen EEp (2)'!F58</f>
        <v>177165</v>
      </c>
      <c r="E5" s="1716">
        <f t="shared" si="2"/>
        <v>0.54779124164777981</v>
      </c>
      <c r="F5" s="1715">
        <f>+'Resumen EEp (2)'!G58</f>
        <v>146252</v>
      </c>
      <c r="G5" s="1717">
        <f t="shared" si="3"/>
        <v>0.45220875835222019</v>
      </c>
      <c r="H5" s="13"/>
      <c r="I5" s="858"/>
      <c r="J5" s="859"/>
      <c r="K5" s="859"/>
      <c r="L5" s="859"/>
      <c r="M5" s="859"/>
      <c r="N5" s="861"/>
      <c r="AB5" s="86" t="s">
        <v>91</v>
      </c>
      <c r="AC5" s="54">
        <v>13968</v>
      </c>
      <c r="AD5" s="54">
        <f>8829*-1</f>
        <v>-8829</v>
      </c>
    </row>
    <row r="6" spans="1:31" ht="20.100000000000001" customHeight="1">
      <c r="A6" s="374" t="s">
        <v>24</v>
      </c>
      <c r="B6" s="1713">
        <f t="shared" si="1"/>
        <v>305725</v>
      </c>
      <c r="C6" s="1714">
        <f t="shared" si="0"/>
        <v>0.14774662535060978</v>
      </c>
      <c r="D6" s="1715">
        <f>+'Resumen EEp (2)'!F59</f>
        <v>165192</v>
      </c>
      <c r="E6" s="1716">
        <f t="shared" si="2"/>
        <v>0.54032872679695809</v>
      </c>
      <c r="F6" s="1715">
        <f>+'Resumen EEp (2)'!G59</f>
        <v>140533</v>
      </c>
      <c r="G6" s="1717">
        <f t="shared" si="3"/>
        <v>0.45967127320304196</v>
      </c>
      <c r="H6" s="13"/>
      <c r="I6" s="858"/>
      <c r="J6" s="859"/>
      <c r="K6" s="859"/>
      <c r="L6" s="859"/>
      <c r="M6" s="859"/>
      <c r="N6" s="861"/>
      <c r="AB6" s="86" t="s">
        <v>22</v>
      </c>
      <c r="AC6" s="54">
        <v>94691</v>
      </c>
      <c r="AD6" s="54">
        <f>65301*-1</f>
        <v>-65301</v>
      </c>
    </row>
    <row r="7" spans="1:31" ht="20.100000000000001" customHeight="1">
      <c r="A7" s="374" t="s">
        <v>25</v>
      </c>
      <c r="B7" s="1713">
        <f t="shared" si="1"/>
        <v>271688</v>
      </c>
      <c r="C7" s="1714">
        <f t="shared" si="0"/>
        <v>0.13129768631370176</v>
      </c>
      <c r="D7" s="1715">
        <f>+'Resumen EEp (2)'!F60</f>
        <v>143681</v>
      </c>
      <c r="E7" s="1716">
        <f t="shared" si="2"/>
        <v>0.52884558758576017</v>
      </c>
      <c r="F7" s="1715">
        <f>+'Resumen EEp (2)'!G60</f>
        <v>128007</v>
      </c>
      <c r="G7" s="1717">
        <f t="shared" si="3"/>
        <v>0.47115441241423989</v>
      </c>
      <c r="H7" s="13"/>
      <c r="I7" s="858"/>
      <c r="J7" s="859"/>
      <c r="K7" s="859"/>
      <c r="L7" s="859"/>
      <c r="M7" s="859"/>
      <c r="N7" s="861"/>
      <c r="AB7" s="86" t="s">
        <v>23</v>
      </c>
      <c r="AC7" s="54">
        <v>114856</v>
      </c>
      <c r="AD7" s="54">
        <v>-87226</v>
      </c>
      <c r="AE7" s="54" t="e">
        <f t="shared" ref="AE7:AE19" si="4">AD7*$C$32</f>
        <v>#VALUE!</v>
      </c>
    </row>
    <row r="8" spans="1:31" ht="20.100000000000001" customHeight="1">
      <c r="A8" s="374" t="s">
        <v>26</v>
      </c>
      <c r="B8" s="1713">
        <f t="shared" si="1"/>
        <v>244781</v>
      </c>
      <c r="C8" s="1714">
        <f t="shared" si="0"/>
        <v>0.11829443683031356</v>
      </c>
      <c r="D8" s="1715">
        <f>+'Resumen EEp (2)'!F61</f>
        <v>130925</v>
      </c>
      <c r="E8" s="1716">
        <f t="shared" si="2"/>
        <v>0.5348658596868221</v>
      </c>
      <c r="F8" s="1715">
        <f>+'Resumen EEp (2)'!G61</f>
        <v>113856</v>
      </c>
      <c r="G8" s="1717">
        <f t="shared" si="3"/>
        <v>0.4651341403131779</v>
      </c>
      <c r="H8" s="13"/>
      <c r="I8" s="858"/>
      <c r="J8" s="859"/>
      <c r="K8" s="859"/>
      <c r="L8" s="859"/>
      <c r="M8" s="859"/>
      <c r="N8" s="861"/>
      <c r="AB8" s="86" t="s">
        <v>24</v>
      </c>
      <c r="AC8" s="54">
        <v>110599</v>
      </c>
      <c r="AD8" s="54">
        <v>-88163</v>
      </c>
      <c r="AE8" s="54" t="e">
        <f t="shared" si="4"/>
        <v>#VALUE!</v>
      </c>
    </row>
    <row r="9" spans="1:31" ht="20.100000000000001" customHeight="1">
      <c r="A9" s="374" t="s">
        <v>27</v>
      </c>
      <c r="B9" s="1713">
        <f t="shared" si="1"/>
        <v>200121</v>
      </c>
      <c r="C9" s="1714">
        <f t="shared" si="0"/>
        <v>9.671175864515294E-2</v>
      </c>
      <c r="D9" s="1715">
        <f>+'Resumen EEp (2)'!F62</f>
        <v>108018</v>
      </c>
      <c r="E9" s="1716">
        <f t="shared" si="2"/>
        <v>0.53976344311691427</v>
      </c>
      <c r="F9" s="1715">
        <f>+'Resumen EEp (2)'!G62</f>
        <v>92103</v>
      </c>
      <c r="G9" s="1717">
        <f t="shared" si="3"/>
        <v>0.46023655688308573</v>
      </c>
      <c r="H9" s="13"/>
      <c r="I9" s="858"/>
      <c r="J9" s="859"/>
      <c r="K9" s="859"/>
      <c r="L9" s="859"/>
      <c r="M9" s="859"/>
      <c r="N9" s="861"/>
      <c r="AB9" s="86" t="s">
        <v>25</v>
      </c>
      <c r="AC9" s="54">
        <v>94068</v>
      </c>
      <c r="AD9" s="54">
        <v>-78209</v>
      </c>
      <c r="AE9" s="54" t="e">
        <f t="shared" si="4"/>
        <v>#VALUE!</v>
      </c>
    </row>
    <row r="10" spans="1:31" ht="20.100000000000001" customHeight="1">
      <c r="A10" s="374" t="s">
        <v>28</v>
      </c>
      <c r="B10" s="1713">
        <f t="shared" si="1"/>
        <v>166527</v>
      </c>
      <c r="C10" s="1714">
        <f t="shared" si="0"/>
        <v>8.047690663099516E-2</v>
      </c>
      <c r="D10" s="1715">
        <f>+'Resumen EEp (2)'!F63</f>
        <v>90567</v>
      </c>
      <c r="E10" s="1716">
        <f t="shared" si="2"/>
        <v>0.54385775279684379</v>
      </c>
      <c r="F10" s="1715">
        <f>+'Resumen EEp (2)'!G63</f>
        <v>75960</v>
      </c>
      <c r="G10" s="1717">
        <f t="shared" si="3"/>
        <v>0.45614224720315627</v>
      </c>
      <c r="H10" s="13"/>
      <c r="I10" s="858"/>
      <c r="J10" s="859"/>
      <c r="K10" s="859"/>
      <c r="L10" s="859"/>
      <c r="M10" s="859"/>
      <c r="N10" s="861"/>
      <c r="AB10" s="86" t="s">
        <v>26</v>
      </c>
      <c r="AC10" s="54">
        <v>82896</v>
      </c>
      <c r="AD10" s="54">
        <v>-70646</v>
      </c>
      <c r="AE10" s="54" t="e">
        <f t="shared" si="4"/>
        <v>#VALUE!</v>
      </c>
    </row>
    <row r="11" spans="1:31" ht="20.100000000000001" customHeight="1">
      <c r="A11" s="374" t="s">
        <v>29</v>
      </c>
      <c r="B11" s="1713">
        <f t="shared" si="1"/>
        <v>126675</v>
      </c>
      <c r="C11" s="1714">
        <f t="shared" si="0"/>
        <v>6.1217773378979455E-2</v>
      </c>
      <c r="D11" s="1715">
        <f>+'Resumen EEp (2)'!F64</f>
        <v>70198</v>
      </c>
      <c r="E11" s="1716">
        <f t="shared" si="2"/>
        <v>0.55415827906058812</v>
      </c>
      <c r="F11" s="1715">
        <f>+'Resumen EEp (2)'!G64</f>
        <v>56477</v>
      </c>
      <c r="G11" s="1717">
        <f t="shared" si="3"/>
        <v>0.44584172093941188</v>
      </c>
      <c r="H11" s="13"/>
      <c r="I11" s="858"/>
      <c r="J11" s="859"/>
      <c r="K11" s="859"/>
      <c r="L11" s="859"/>
      <c r="M11" s="859"/>
      <c r="N11" s="861"/>
      <c r="AB11" s="86" t="s">
        <v>27</v>
      </c>
      <c r="AC11" s="54">
        <v>68381</v>
      </c>
      <c r="AD11" s="54">
        <v>-56998</v>
      </c>
      <c r="AE11" s="54" t="e">
        <f t="shared" si="4"/>
        <v>#VALUE!</v>
      </c>
    </row>
    <row r="12" spans="1:31" ht="20.100000000000001" customHeight="1">
      <c r="A12" s="374" t="s">
        <v>30</v>
      </c>
      <c r="B12" s="1713">
        <f t="shared" si="1"/>
        <v>79985</v>
      </c>
      <c r="C12" s="1714">
        <f t="shared" si="0"/>
        <v>3.8654064367220617E-2</v>
      </c>
      <c r="D12" s="1715">
        <f>+'Resumen EEp (2)'!F65</f>
        <v>45646</v>
      </c>
      <c r="E12" s="1716">
        <f t="shared" si="2"/>
        <v>0.57068200287553916</v>
      </c>
      <c r="F12" s="1715">
        <f>+'Resumen EEp (2)'!G65</f>
        <v>34339</v>
      </c>
      <c r="G12" s="1717">
        <f t="shared" si="3"/>
        <v>0.42931799712446084</v>
      </c>
      <c r="H12" s="13"/>
      <c r="I12" s="858"/>
      <c r="J12" s="859"/>
      <c r="K12" s="860"/>
      <c r="L12" s="858"/>
      <c r="M12" s="859"/>
      <c r="N12" s="861"/>
      <c r="AB12" s="86" t="s">
        <v>28</v>
      </c>
      <c r="AC12" s="54">
        <v>53231</v>
      </c>
      <c r="AD12" s="54">
        <v>-40454</v>
      </c>
      <c r="AE12" s="54" t="e">
        <f t="shared" si="4"/>
        <v>#VALUE!</v>
      </c>
    </row>
    <row r="13" spans="1:31" ht="20.100000000000001" customHeight="1">
      <c r="A13" s="374" t="s">
        <v>92</v>
      </c>
      <c r="B13" s="1713">
        <f t="shared" si="1"/>
        <v>49239</v>
      </c>
      <c r="C13" s="1714">
        <f t="shared" si="0"/>
        <v>2.3795555108802602E-2</v>
      </c>
      <c r="D13" s="1715">
        <f>+'Resumen EEp (2)'!F66</f>
        <v>29389</v>
      </c>
      <c r="E13" s="1716">
        <f t="shared" si="2"/>
        <v>0.59686427425414812</v>
      </c>
      <c r="F13" s="1715">
        <f>+'Resumen EEp (2)'!G66</f>
        <v>19850</v>
      </c>
      <c r="G13" s="1717">
        <f t="shared" si="3"/>
        <v>0.40313572574585188</v>
      </c>
      <c r="H13" s="13"/>
      <c r="I13" s="858"/>
      <c r="J13" s="859"/>
      <c r="K13" s="860"/>
      <c r="L13" s="858"/>
      <c r="M13" s="859"/>
      <c r="N13" s="861"/>
      <c r="AB13" s="86" t="s">
        <v>29</v>
      </c>
      <c r="AC13" s="54">
        <v>39299</v>
      </c>
      <c r="AD13" s="54">
        <v>-25509</v>
      </c>
      <c r="AE13" s="54" t="e">
        <f t="shared" si="4"/>
        <v>#VALUE!</v>
      </c>
    </row>
    <row r="14" spans="1:31" ht="20.100000000000001" customHeight="1">
      <c r="A14" s="374" t="s">
        <v>93</v>
      </c>
      <c r="B14" s="1713">
        <f t="shared" si="1"/>
        <v>26683</v>
      </c>
      <c r="C14" s="1714">
        <f t="shared" si="0"/>
        <v>1.2894997805970466E-2</v>
      </c>
      <c r="D14" s="1715">
        <f>+'Resumen EEp (2)'!F67</f>
        <v>16259</v>
      </c>
      <c r="E14" s="1716">
        <f t="shared" si="2"/>
        <v>0.60933927969118917</v>
      </c>
      <c r="F14" s="1715">
        <f>+'Resumen EEp (2)'!G67</f>
        <v>10424</v>
      </c>
      <c r="G14" s="1717">
        <f t="shared" si="3"/>
        <v>0.39066072030881083</v>
      </c>
      <c r="H14" s="13"/>
      <c r="I14" s="858"/>
      <c r="J14" s="859"/>
      <c r="K14" s="860"/>
      <c r="L14" s="858"/>
      <c r="M14" s="859"/>
      <c r="N14" s="861"/>
      <c r="AB14" s="86" t="s">
        <v>30</v>
      </c>
      <c r="AC14" s="54">
        <v>25049</v>
      </c>
      <c r="AD14" s="54">
        <v>-13161</v>
      </c>
      <c r="AE14" s="54" t="e">
        <f t="shared" si="4"/>
        <v>#VALUE!</v>
      </c>
    </row>
    <row r="15" spans="1:31" ht="20.100000000000001" customHeight="1">
      <c r="A15" s="374" t="s">
        <v>94</v>
      </c>
      <c r="B15" s="1713">
        <f t="shared" si="1"/>
        <v>12831</v>
      </c>
      <c r="C15" s="1714">
        <f t="shared" si="0"/>
        <v>6.2007913970845508E-3</v>
      </c>
      <c r="D15" s="1715">
        <f>+'Resumen EEp (2)'!F68</f>
        <v>7855</v>
      </c>
      <c r="E15" s="1716">
        <f t="shared" si="2"/>
        <v>0.61218922921050578</v>
      </c>
      <c r="F15" s="1715">
        <f>+'Resumen EEp (2)'!G68</f>
        <v>4976</v>
      </c>
      <c r="G15" s="1717">
        <f t="shared" si="3"/>
        <v>0.38781077078949422</v>
      </c>
      <c r="H15" s="13"/>
      <c r="I15" s="858"/>
      <c r="J15" s="862"/>
      <c r="K15" s="860"/>
      <c r="L15" s="858"/>
      <c r="M15" s="862"/>
      <c r="N15" s="861"/>
      <c r="AB15" s="86" t="s">
        <v>92</v>
      </c>
      <c r="AC15" s="54">
        <v>13405</v>
      </c>
      <c r="AD15" s="54">
        <v>-5601</v>
      </c>
      <c r="AE15" s="54" t="e">
        <f t="shared" si="4"/>
        <v>#VALUE!</v>
      </c>
    </row>
    <row r="16" spans="1:31" ht="20.100000000000001" customHeight="1">
      <c r="A16" s="374" t="s">
        <v>95</v>
      </c>
      <c r="B16" s="1713">
        <f t="shared" si="1"/>
        <v>6950</v>
      </c>
      <c r="C16" s="1714">
        <f t="shared" si="0"/>
        <v>3.358701598452001E-3</v>
      </c>
      <c r="D16" s="1715">
        <f>+'Resumen EEp (2)'!F69</f>
        <v>4105</v>
      </c>
      <c r="E16" s="1716">
        <f t="shared" si="2"/>
        <v>0.59064748201438844</v>
      </c>
      <c r="F16" s="1715">
        <f>+'Resumen EEp (2)'!G69</f>
        <v>2845</v>
      </c>
      <c r="G16" s="1717">
        <f t="shared" si="3"/>
        <v>0.40935251798561151</v>
      </c>
      <c r="H16" s="13"/>
      <c r="I16" s="858"/>
      <c r="J16" s="862"/>
      <c r="K16" s="860"/>
      <c r="L16" s="858"/>
      <c r="M16" s="862"/>
      <c r="N16" s="861"/>
      <c r="AB16" s="86" t="s">
        <v>93</v>
      </c>
      <c r="AC16" s="54">
        <v>7875</v>
      </c>
      <c r="AD16" s="54">
        <v>-2898</v>
      </c>
      <c r="AE16" s="54" t="e">
        <f t="shared" si="4"/>
        <v>#VALUE!</v>
      </c>
    </row>
    <row r="17" spans="1:31" ht="20.100000000000001" customHeight="1">
      <c r="A17" s="374" t="s">
        <v>96</v>
      </c>
      <c r="B17" s="1713">
        <f t="shared" si="1"/>
        <v>4680</v>
      </c>
      <c r="C17" s="1714">
        <f t="shared" si="0"/>
        <v>2.2616868317633619E-3</v>
      </c>
      <c r="D17" s="1715">
        <f>+'Resumen EEp (2)'!F70</f>
        <v>2754</v>
      </c>
      <c r="E17" s="1716">
        <f t="shared" si="2"/>
        <v>0.58846153846153848</v>
      </c>
      <c r="F17" s="1715">
        <f>+'Resumen EEp (2)'!G70</f>
        <v>1926</v>
      </c>
      <c r="G17" s="1717">
        <f t="shared" si="3"/>
        <v>0.41153846153846152</v>
      </c>
      <c r="H17" s="13"/>
      <c r="I17" s="858"/>
      <c r="J17" s="862"/>
      <c r="K17" s="860"/>
      <c r="L17" s="858"/>
      <c r="M17" s="862"/>
      <c r="N17" s="861"/>
      <c r="AB17" s="86" t="s">
        <v>94</v>
      </c>
      <c r="AC17" s="54">
        <v>3939</v>
      </c>
      <c r="AD17" s="54">
        <v>-1434</v>
      </c>
      <c r="AE17" s="54" t="e">
        <f t="shared" si="4"/>
        <v>#VALUE!</v>
      </c>
    </row>
    <row r="18" spans="1:31" ht="23.25" customHeight="1">
      <c r="A18" s="374" t="s">
        <v>692</v>
      </c>
      <c r="B18" s="1713">
        <f t="shared" si="1"/>
        <v>4</v>
      </c>
      <c r="C18" s="1714">
        <f t="shared" si="0"/>
        <v>1.9330656681738134E-6</v>
      </c>
      <c r="D18" s="1715">
        <f>+'Resumen EEp (2)'!F71</f>
        <v>4</v>
      </c>
      <c r="E18" s="1716">
        <f t="shared" si="2"/>
        <v>1</v>
      </c>
      <c r="F18" s="1715">
        <v>0</v>
      </c>
      <c r="G18" s="1717">
        <f t="shared" si="3"/>
        <v>0</v>
      </c>
      <c r="H18" s="13"/>
      <c r="I18" s="858"/>
      <c r="J18" s="862"/>
      <c r="K18" s="860"/>
      <c r="L18" s="858"/>
      <c r="M18" s="862"/>
      <c r="N18" s="861"/>
      <c r="AB18" s="86" t="s">
        <v>95</v>
      </c>
      <c r="AC18" s="54">
        <v>1841</v>
      </c>
      <c r="AD18" s="54">
        <v>-673</v>
      </c>
      <c r="AE18" s="54" t="e">
        <f t="shared" si="4"/>
        <v>#VALUE!</v>
      </c>
    </row>
    <row r="19" spans="1:31" ht="21">
      <c r="A19" s="375" t="s">
        <v>2</v>
      </c>
      <c r="B19" s="1718">
        <f>SUM(B3:B18)</f>
        <v>2069252</v>
      </c>
      <c r="C19" s="1719">
        <f>SUM(C3:C17)</f>
        <v>0.9999980669343318</v>
      </c>
      <c r="D19" s="1720">
        <f>SUM(D3:D18)</f>
        <v>1132799</v>
      </c>
      <c r="E19" s="1721">
        <f t="shared" si="2"/>
        <v>0.54744371396040692</v>
      </c>
      <c r="F19" s="1720">
        <f>SUM(F3:F18)</f>
        <v>936453</v>
      </c>
      <c r="G19" s="1722">
        <f t="shared" si="3"/>
        <v>0.45255628603959303</v>
      </c>
      <c r="H19" s="13"/>
      <c r="I19" s="53"/>
      <c r="J19" s="52"/>
      <c r="L19" s="51"/>
      <c r="M19" s="32"/>
      <c r="AB19" s="86" t="s">
        <v>96</v>
      </c>
      <c r="AC19" s="54">
        <v>855</v>
      </c>
      <c r="AD19" s="54">
        <v>-303</v>
      </c>
      <c r="AE19" s="54" t="e">
        <f t="shared" si="4"/>
        <v>#VALUE!</v>
      </c>
    </row>
    <row r="20" spans="1:31">
      <c r="A20" s="17"/>
      <c r="B20" s="17"/>
      <c r="C20" s="17"/>
      <c r="D20" s="17"/>
      <c r="E20" s="17"/>
      <c r="F20" s="17"/>
      <c r="G20" s="17"/>
      <c r="H20" s="17"/>
      <c r="I20" s="53"/>
      <c r="J20" s="31"/>
      <c r="L20" s="31"/>
      <c r="M20" s="31"/>
      <c r="AB20" s="86" t="s">
        <v>2</v>
      </c>
      <c r="AC20" s="55">
        <f>SUM(AC5:AC19)</f>
        <v>724953</v>
      </c>
      <c r="AD20" s="55">
        <f>SUM(AD5:AD19)</f>
        <v>-545405</v>
      </c>
    </row>
    <row r="21" spans="1:31">
      <c r="B21" s="17"/>
      <c r="C21" s="17"/>
      <c r="D21" s="17"/>
      <c r="E21" s="17"/>
      <c r="F21" s="17"/>
      <c r="G21" s="17"/>
      <c r="H21" s="17"/>
      <c r="I21" s="17"/>
      <c r="J21" s="17"/>
      <c r="L21" s="17"/>
      <c r="M21" s="17"/>
    </row>
    <row r="22" spans="1:31">
      <c r="B22" s="17"/>
      <c r="C22" s="17"/>
      <c r="D22" s="17"/>
      <c r="E22" s="17"/>
      <c r="F22" s="17"/>
      <c r="G22" s="17"/>
      <c r="H22" s="17"/>
      <c r="I22" s="17"/>
      <c r="J22" s="17"/>
      <c r="K22" s="17"/>
      <c r="L22" s="17"/>
      <c r="M22" s="17"/>
    </row>
    <row r="23" spans="1:31">
      <c r="B23" s="17"/>
      <c r="C23" s="17"/>
      <c r="D23" s="17"/>
      <c r="E23" s="17"/>
      <c r="F23" s="17"/>
      <c r="G23" s="17"/>
      <c r="H23" s="17"/>
      <c r="I23" s="17"/>
      <c r="J23" s="17"/>
      <c r="K23" s="17"/>
      <c r="L23" s="17"/>
      <c r="M23" s="17"/>
    </row>
    <row r="24" spans="1:31">
      <c r="B24" s="17"/>
      <c r="C24" s="17"/>
      <c r="D24" s="17"/>
      <c r="E24" s="17"/>
      <c r="F24" s="17"/>
      <c r="G24" s="17"/>
      <c r="H24" s="17"/>
      <c r="I24" s="17"/>
      <c r="J24" s="17"/>
      <c r="K24" s="17"/>
      <c r="L24" s="17"/>
      <c r="M24" s="17"/>
    </row>
    <row r="25" spans="1:31">
      <c r="B25" s="17"/>
      <c r="C25" s="17"/>
      <c r="D25" s="17"/>
      <c r="E25" s="17"/>
      <c r="F25" s="17"/>
      <c r="G25" s="17"/>
      <c r="H25" s="17"/>
      <c r="I25" s="17"/>
      <c r="J25" s="17"/>
      <c r="K25" s="17"/>
      <c r="L25" s="17"/>
      <c r="M25" s="17"/>
    </row>
    <row r="26" spans="1:31">
      <c r="B26" s="17"/>
      <c r="C26" s="17"/>
      <c r="D26" s="17"/>
      <c r="E26" s="17"/>
      <c r="F26" s="17"/>
      <c r="G26" s="17"/>
      <c r="H26" s="17"/>
      <c r="I26" s="17"/>
      <c r="J26" s="17"/>
      <c r="K26" s="17"/>
      <c r="L26" s="17"/>
      <c r="M26" s="17"/>
    </row>
    <row r="27" spans="1:31">
      <c r="B27" s="17"/>
      <c r="C27" s="17"/>
      <c r="D27" s="17"/>
      <c r="E27" s="17"/>
      <c r="F27" s="17"/>
      <c r="G27" s="17"/>
      <c r="H27" s="17"/>
      <c r="I27" s="17"/>
      <c r="J27" s="17"/>
      <c r="K27" s="17"/>
      <c r="L27" s="17"/>
      <c r="M27" s="17"/>
    </row>
    <row r="28" spans="1:31">
      <c r="B28" s="17"/>
      <c r="G28" s="17"/>
      <c r="H28" s="17"/>
      <c r="I28" s="17"/>
      <c r="J28" s="17"/>
      <c r="K28" s="17"/>
      <c r="L28" s="17"/>
      <c r="M28" s="17"/>
    </row>
    <row r="29" spans="1:31">
      <c r="B29" s="17"/>
      <c r="C29" s="2443" t="s">
        <v>89</v>
      </c>
      <c r="G29" s="17"/>
      <c r="H29" s="17"/>
      <c r="I29" s="17"/>
      <c r="J29" s="17"/>
      <c r="K29" s="17"/>
      <c r="L29" s="17"/>
      <c r="M29" s="17"/>
    </row>
    <row r="30" spans="1:31" ht="15.75">
      <c r="B30" s="17"/>
      <c r="C30" s="2444"/>
      <c r="D30" s="106" t="s">
        <v>47</v>
      </c>
      <c r="E30" s="161" t="s">
        <v>90</v>
      </c>
      <c r="G30" s="17"/>
      <c r="H30" s="17"/>
      <c r="I30" s="17"/>
      <c r="J30" s="17"/>
      <c r="K30" s="17"/>
      <c r="L30" s="17"/>
      <c r="M30" s="17"/>
    </row>
    <row r="31" spans="1:31" ht="15.75">
      <c r="B31" s="17"/>
      <c r="C31" s="113" t="s">
        <v>91</v>
      </c>
      <c r="D31" s="109">
        <f t="shared" ref="D31:D45" si="5">F3*-1</f>
        <v>-10657</v>
      </c>
      <c r="E31" s="107">
        <f t="shared" ref="E31:E45" si="6">+D3</f>
        <v>15049</v>
      </c>
      <c r="G31" s="17"/>
      <c r="H31" s="17"/>
      <c r="I31" s="17"/>
      <c r="J31" s="17"/>
      <c r="K31" s="17"/>
      <c r="L31" s="17"/>
      <c r="M31" s="17"/>
    </row>
    <row r="32" spans="1:31" ht="15.75">
      <c r="B32" s="17"/>
      <c r="C32" s="113" t="s">
        <v>22</v>
      </c>
      <c r="D32" s="109">
        <f t="shared" si="5"/>
        <v>-98248</v>
      </c>
      <c r="E32" s="107">
        <f t="shared" si="6"/>
        <v>125992</v>
      </c>
      <c r="G32" s="17"/>
      <c r="H32" s="17"/>
      <c r="I32" s="17"/>
      <c r="J32" s="17"/>
      <c r="K32" s="17"/>
      <c r="L32" s="17"/>
      <c r="M32" s="17"/>
    </row>
    <row r="33" spans="2:24" ht="15.75">
      <c r="B33" s="17"/>
      <c r="C33" s="113" t="s">
        <v>23</v>
      </c>
      <c r="D33" s="109">
        <f t="shared" si="5"/>
        <v>-146252</v>
      </c>
      <c r="E33" s="107">
        <f t="shared" si="6"/>
        <v>177165</v>
      </c>
      <c r="G33" s="17"/>
      <c r="H33" s="17"/>
      <c r="I33" s="17"/>
      <c r="J33" s="17"/>
      <c r="K33" s="17"/>
      <c r="L33" s="17"/>
      <c r="M33" s="17"/>
    </row>
    <row r="34" spans="2:24" ht="15.75">
      <c r="B34" s="17"/>
      <c r="C34" s="113" t="s">
        <v>24</v>
      </c>
      <c r="D34" s="109">
        <f t="shared" si="5"/>
        <v>-140533</v>
      </c>
      <c r="E34" s="107">
        <f t="shared" si="6"/>
        <v>165192</v>
      </c>
      <c r="G34" s="17"/>
      <c r="H34" s="17"/>
      <c r="I34" s="17"/>
      <c r="J34" s="17"/>
      <c r="K34" s="17"/>
      <c r="L34" s="17"/>
      <c r="M34" s="17"/>
      <c r="N34" s="53"/>
      <c r="O34" s="53"/>
      <c r="P34" s="53"/>
      <c r="Q34" s="53"/>
      <c r="R34" s="53"/>
      <c r="S34" s="53"/>
      <c r="T34" s="53"/>
      <c r="U34" s="53"/>
      <c r="V34" s="53"/>
      <c r="W34" s="18"/>
      <c r="X34" s="18"/>
    </row>
    <row r="35" spans="2:24" ht="15.75">
      <c r="B35" s="17"/>
      <c r="C35" s="113" t="s">
        <v>25</v>
      </c>
      <c r="D35" s="109">
        <f t="shared" si="5"/>
        <v>-128007</v>
      </c>
      <c r="E35" s="107">
        <f t="shared" si="6"/>
        <v>143681</v>
      </c>
      <c r="G35" s="17"/>
      <c r="H35" s="17"/>
      <c r="I35" s="17"/>
      <c r="J35" s="17"/>
      <c r="K35" s="17"/>
      <c r="L35" s="17"/>
      <c r="M35" s="17"/>
      <c r="N35" s="53"/>
      <c r="O35" s="53"/>
      <c r="P35" s="53"/>
      <c r="Q35" s="53"/>
      <c r="R35" s="53"/>
      <c r="S35" s="53"/>
      <c r="T35" s="53"/>
      <c r="U35" s="53"/>
      <c r="V35" s="53"/>
      <c r="W35" s="18"/>
      <c r="X35" s="18"/>
    </row>
    <row r="36" spans="2:24" ht="15.75">
      <c r="B36" s="17"/>
      <c r="C36" s="113" t="s">
        <v>26</v>
      </c>
      <c r="D36" s="109">
        <f t="shared" si="5"/>
        <v>-113856</v>
      </c>
      <c r="E36" s="107">
        <f t="shared" si="6"/>
        <v>130925</v>
      </c>
      <c r="G36" s="17"/>
      <c r="H36" s="17"/>
      <c r="I36" s="17"/>
      <c r="J36" s="17"/>
      <c r="K36" s="17"/>
      <c r="L36" s="17"/>
      <c r="M36" s="17"/>
      <c r="N36" s="53"/>
      <c r="O36" s="53"/>
      <c r="P36" s="53"/>
      <c r="Q36" s="53"/>
      <c r="R36" s="53"/>
      <c r="S36" s="53"/>
      <c r="T36" s="53"/>
      <c r="U36" s="53"/>
      <c r="V36" s="53"/>
      <c r="W36" s="18"/>
      <c r="X36" s="18"/>
    </row>
    <row r="37" spans="2:24" ht="15.75">
      <c r="B37" s="17"/>
      <c r="C37" s="113" t="s">
        <v>27</v>
      </c>
      <c r="D37" s="109">
        <f t="shared" si="5"/>
        <v>-92103</v>
      </c>
      <c r="E37" s="107">
        <f t="shared" si="6"/>
        <v>108018</v>
      </c>
      <c r="G37" s="17"/>
      <c r="H37" s="17"/>
      <c r="I37" s="17"/>
      <c r="J37" s="17"/>
      <c r="K37" s="17"/>
      <c r="L37" s="17"/>
      <c r="M37" s="17"/>
      <c r="N37" s="53"/>
      <c r="O37" s="53"/>
      <c r="P37" s="53"/>
      <c r="Q37" s="53"/>
      <c r="R37" s="53"/>
      <c r="S37" s="53"/>
      <c r="T37" s="53"/>
      <c r="U37" s="53"/>
      <c r="V37" s="53"/>
      <c r="W37" s="18"/>
      <c r="X37" s="18"/>
    </row>
    <row r="38" spans="2:24" ht="15.75">
      <c r="B38" s="17"/>
      <c r="C38" s="113" t="s">
        <v>28</v>
      </c>
      <c r="D38" s="109">
        <f t="shared" si="5"/>
        <v>-75960</v>
      </c>
      <c r="E38" s="107">
        <f t="shared" si="6"/>
        <v>90567</v>
      </c>
      <c r="G38" s="17"/>
      <c r="H38" s="17"/>
      <c r="I38" s="17"/>
      <c r="J38" s="17"/>
      <c r="K38" s="17"/>
      <c r="L38" s="17"/>
      <c r="M38" s="17"/>
      <c r="N38" s="53"/>
      <c r="O38" s="53"/>
      <c r="P38" s="53"/>
      <c r="Q38" s="53"/>
      <c r="R38" s="53"/>
      <c r="S38" s="53"/>
      <c r="T38" s="53"/>
      <c r="U38" s="53"/>
      <c r="V38" s="53"/>
      <c r="W38" s="18"/>
      <c r="X38" s="18"/>
    </row>
    <row r="39" spans="2:24" ht="15.75">
      <c r="B39" s="17"/>
      <c r="C39" s="113" t="s">
        <v>29</v>
      </c>
      <c r="D39" s="109">
        <f t="shared" si="5"/>
        <v>-56477</v>
      </c>
      <c r="E39" s="107">
        <f t="shared" si="6"/>
        <v>70198</v>
      </c>
      <c r="G39" s="17"/>
      <c r="H39" s="17"/>
      <c r="I39" s="17"/>
      <c r="J39" s="17"/>
      <c r="K39" s="17"/>
      <c r="L39" s="17"/>
      <c r="M39" s="17"/>
      <c r="N39" s="53"/>
      <c r="O39" s="53"/>
      <c r="P39" s="53"/>
      <c r="Q39" s="53"/>
      <c r="R39" s="53"/>
      <c r="S39" s="53"/>
      <c r="T39" s="53"/>
      <c r="U39" s="53"/>
      <c r="V39" s="53"/>
      <c r="W39" s="18"/>
      <c r="X39" s="18"/>
    </row>
    <row r="40" spans="2:24" ht="15.75">
      <c r="B40" s="17"/>
      <c r="C40" s="113" t="s">
        <v>30</v>
      </c>
      <c r="D40" s="109">
        <f t="shared" si="5"/>
        <v>-34339</v>
      </c>
      <c r="E40" s="107">
        <f t="shared" si="6"/>
        <v>45646</v>
      </c>
      <c r="G40" s="17"/>
      <c r="H40" s="17"/>
      <c r="I40" s="17"/>
      <c r="J40" s="17"/>
      <c r="K40" s="17"/>
      <c r="L40" s="17"/>
      <c r="M40" s="17"/>
      <c r="N40" s="53"/>
      <c r="O40" s="53"/>
      <c r="P40" s="53"/>
      <c r="Q40" s="53"/>
      <c r="R40" s="53"/>
      <c r="S40" s="53"/>
      <c r="T40" s="53"/>
      <c r="U40" s="53"/>
      <c r="V40" s="53"/>
      <c r="W40" s="18"/>
      <c r="X40" s="18"/>
    </row>
    <row r="41" spans="2:24" ht="15.75">
      <c r="B41" s="17"/>
      <c r="C41" s="113" t="s">
        <v>92</v>
      </c>
      <c r="D41" s="109">
        <f t="shared" si="5"/>
        <v>-19850</v>
      </c>
      <c r="E41" s="107">
        <f t="shared" si="6"/>
        <v>29389</v>
      </c>
      <c r="G41" s="17"/>
      <c r="H41" s="17"/>
      <c r="I41" s="17"/>
      <c r="J41" s="17"/>
      <c r="K41" s="17"/>
      <c r="L41" s="17"/>
      <c r="M41" s="17"/>
      <c r="N41" s="53"/>
      <c r="O41" s="53"/>
      <c r="P41" s="53"/>
      <c r="Q41" s="53"/>
      <c r="R41" s="53"/>
      <c r="S41" s="53"/>
      <c r="T41" s="53"/>
      <c r="U41" s="53"/>
      <c r="V41" s="53"/>
      <c r="W41" s="18"/>
      <c r="X41" s="18"/>
    </row>
    <row r="42" spans="2:24" ht="15.75">
      <c r="B42" s="17"/>
      <c r="C42" s="113" t="s">
        <v>93</v>
      </c>
      <c r="D42" s="109">
        <f t="shared" si="5"/>
        <v>-10424</v>
      </c>
      <c r="E42" s="107">
        <f t="shared" si="6"/>
        <v>16259</v>
      </c>
      <c r="G42" s="17"/>
      <c r="H42" s="17"/>
      <c r="I42" s="17"/>
      <c r="J42" s="17"/>
      <c r="K42" s="17"/>
      <c r="L42" s="17"/>
      <c r="M42" s="17"/>
      <c r="N42" s="53"/>
      <c r="O42" s="53"/>
      <c r="P42" s="53"/>
      <c r="Q42" s="53"/>
      <c r="R42" s="53"/>
      <c r="S42" s="53"/>
      <c r="T42" s="53"/>
      <c r="U42" s="53"/>
      <c r="V42" s="53"/>
      <c r="W42" s="18"/>
      <c r="X42" s="18"/>
    </row>
    <row r="43" spans="2:24" ht="15.75">
      <c r="B43" s="17"/>
      <c r="C43" s="113" t="s">
        <v>94</v>
      </c>
      <c r="D43" s="109">
        <f t="shared" si="5"/>
        <v>-4976</v>
      </c>
      <c r="E43" s="107">
        <f t="shared" si="6"/>
        <v>7855</v>
      </c>
      <c r="G43" s="17"/>
      <c r="H43" s="17"/>
      <c r="I43" s="17"/>
      <c r="J43" s="17"/>
      <c r="K43" s="17"/>
      <c r="L43" s="17"/>
      <c r="M43" s="17"/>
      <c r="N43" s="53"/>
      <c r="O43" s="53"/>
      <c r="P43" s="53"/>
      <c r="Q43" s="53"/>
      <c r="R43" s="53"/>
      <c r="S43" s="53"/>
      <c r="T43" s="53"/>
      <c r="U43" s="53"/>
      <c r="V43" s="53"/>
      <c r="W43" s="18"/>
      <c r="X43" s="18"/>
    </row>
    <row r="44" spans="2:24" ht="15.75">
      <c r="B44" s="17"/>
      <c r="C44" s="113" t="s">
        <v>95</v>
      </c>
      <c r="D44" s="109">
        <f t="shared" si="5"/>
        <v>-2845</v>
      </c>
      <c r="E44" s="107">
        <f t="shared" si="6"/>
        <v>4105</v>
      </c>
      <c r="G44" s="17"/>
      <c r="H44" s="17"/>
      <c r="I44" s="17"/>
      <c r="J44" s="17"/>
      <c r="K44" s="17"/>
      <c r="L44" s="17"/>
      <c r="M44" s="17"/>
      <c r="N44" s="53"/>
      <c r="O44" s="53"/>
      <c r="P44" s="53"/>
      <c r="Q44" s="53"/>
      <c r="R44" s="53"/>
      <c r="S44" s="53"/>
      <c r="T44" s="53"/>
      <c r="U44" s="53"/>
      <c r="V44" s="53"/>
      <c r="W44" s="18"/>
      <c r="X44" s="18"/>
    </row>
    <row r="45" spans="2:24" ht="15.75">
      <c r="B45" s="17"/>
      <c r="C45" s="113" t="s">
        <v>96</v>
      </c>
      <c r="D45" s="109">
        <f t="shared" si="5"/>
        <v>-1926</v>
      </c>
      <c r="E45" s="107">
        <f t="shared" si="6"/>
        <v>2754</v>
      </c>
      <c r="G45" s="17"/>
      <c r="H45" s="17"/>
      <c r="I45" s="17"/>
      <c r="J45" s="17"/>
      <c r="K45" s="17"/>
      <c r="L45" s="17"/>
      <c r="M45" s="17"/>
      <c r="N45" s="53"/>
      <c r="O45" s="53"/>
      <c r="P45" s="53"/>
      <c r="Q45" s="53"/>
      <c r="R45" s="53"/>
      <c r="S45" s="53"/>
      <c r="T45" s="53"/>
      <c r="U45" s="53"/>
      <c r="V45" s="53"/>
      <c r="W45" s="18"/>
      <c r="X45" s="18"/>
    </row>
    <row r="46" spans="2:24">
      <c r="B46" s="17"/>
      <c r="G46" s="17"/>
      <c r="H46" s="17"/>
      <c r="N46" s="53"/>
      <c r="O46" s="53"/>
      <c r="P46" s="53"/>
      <c r="Q46" s="53"/>
      <c r="R46" s="53"/>
      <c r="S46" s="53"/>
      <c r="T46" s="53"/>
      <c r="U46" s="53"/>
      <c r="V46" s="53"/>
      <c r="W46" s="18"/>
      <c r="X46" s="18"/>
    </row>
    <row r="47" spans="2:24">
      <c r="N47" s="53"/>
      <c r="O47" s="53"/>
      <c r="P47" s="53"/>
      <c r="Q47" s="53"/>
      <c r="R47" s="53"/>
      <c r="S47" s="53"/>
      <c r="T47" s="53"/>
      <c r="U47" s="53"/>
      <c r="V47" s="53"/>
      <c r="W47" s="18"/>
      <c r="X47" s="114"/>
    </row>
    <row r="48" spans="2:24" ht="15.75">
      <c r="N48" s="53"/>
      <c r="O48" s="53"/>
      <c r="P48" s="53"/>
      <c r="Q48" s="53"/>
      <c r="R48" s="53"/>
      <c r="S48" s="53"/>
      <c r="T48" s="53"/>
      <c r="U48" s="53"/>
      <c r="V48" s="115"/>
      <c r="W48" s="18"/>
      <c r="X48" s="114"/>
    </row>
  </sheetData>
  <mergeCells count="3">
    <mergeCell ref="A1:M1"/>
    <mergeCell ref="C29:C30"/>
    <mergeCell ref="AB3:AD3"/>
  </mergeCells>
  <conditionalFormatting sqref="B19:G19 B3:G3 B5:C17 E5:E17 B4:E4 D5:D18 F4:G17">
    <cfRule type="cellIs" dxfId="29"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0" zoomScale="85" zoomScaleNormal="100" zoomScaleSheetLayoutView="85" workbookViewId="0">
      <selection activeCell="Q37" sqref="Q37"/>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P1" sqref="P1:W1048576"/>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16.85546875" style="50" customWidth="1"/>
    <col min="8" max="8" width="15.140625" style="50" bestFit="1" customWidth="1"/>
    <col min="9" max="9" width="14.140625" style="50" bestFit="1" customWidth="1"/>
    <col min="10" max="10" width="15.140625" style="50" bestFit="1" customWidth="1"/>
    <col min="11" max="11" width="18" style="50" customWidth="1"/>
    <col min="12" max="13" width="15.85546875" style="50" customWidth="1"/>
    <col min="14" max="14" width="17.42578125" style="50" customWidth="1"/>
    <col min="15" max="15" width="3.7109375" style="50" customWidth="1"/>
    <col min="16" max="16384" width="11.42578125" style="50"/>
  </cols>
  <sheetData>
    <row r="1" spans="1:14" s="67" customFormat="1" ht="82.5" customHeight="1">
      <c r="A1" s="2447"/>
      <c r="B1" s="2447"/>
      <c r="C1" s="2447"/>
      <c r="D1" s="2447"/>
      <c r="E1" s="2447"/>
      <c r="F1" s="2447"/>
      <c r="G1" s="2447"/>
      <c r="H1" s="2447"/>
      <c r="I1" s="2447"/>
      <c r="J1" s="2447"/>
      <c r="K1" s="2447"/>
      <c r="L1" s="2447"/>
      <c r="M1" s="2447"/>
      <c r="N1" s="2447"/>
    </row>
    <row r="2" spans="1:14" s="67" customFormat="1" ht="7.5" customHeight="1">
      <c r="A2" s="2448"/>
      <c r="B2" s="2448"/>
      <c r="C2" s="2448"/>
      <c r="D2" s="2448"/>
      <c r="E2" s="2448"/>
      <c r="F2" s="2448"/>
      <c r="G2" s="2448"/>
      <c r="H2" s="2448"/>
      <c r="I2" s="2448"/>
      <c r="J2" s="2448"/>
      <c r="K2" s="2448"/>
      <c r="L2" s="2448"/>
      <c r="M2" s="2448"/>
      <c r="N2" s="2448"/>
    </row>
    <row r="3" spans="1:14" s="67" customFormat="1" ht="38.25" customHeight="1">
      <c r="A3" s="2449" t="s">
        <v>17</v>
      </c>
      <c r="B3" s="2451" t="s">
        <v>556</v>
      </c>
      <c r="C3" s="2452"/>
      <c r="D3" s="2452"/>
      <c r="E3" s="2452"/>
      <c r="F3" s="2453"/>
      <c r="G3" s="62"/>
      <c r="H3" s="62"/>
      <c r="I3" s="62"/>
      <c r="J3" s="62"/>
    </row>
    <row r="4" spans="1:14" s="67" customFormat="1" ht="21.75" customHeight="1">
      <c r="A4" s="2450"/>
      <c r="B4" s="2130" t="s">
        <v>442</v>
      </c>
      <c r="C4" s="2130" t="s">
        <v>443</v>
      </c>
      <c r="D4" s="2130" t="s">
        <v>444</v>
      </c>
      <c r="E4" s="2130" t="s">
        <v>445</v>
      </c>
      <c r="F4" s="2129" t="s">
        <v>124</v>
      </c>
      <c r="G4" s="62"/>
      <c r="H4" s="62"/>
      <c r="I4" s="62"/>
      <c r="J4" s="62"/>
    </row>
    <row r="5" spans="1:14" s="1588" customFormat="1" ht="15" customHeight="1">
      <c r="A5" s="2132" t="s">
        <v>956</v>
      </c>
      <c r="B5" s="2133">
        <v>468886</v>
      </c>
      <c r="C5" s="2134">
        <v>947190</v>
      </c>
      <c r="D5" s="2134">
        <v>716257</v>
      </c>
      <c r="E5" s="2135">
        <v>148184</v>
      </c>
      <c r="F5" s="2131">
        <f t="shared" ref="F5:F14" si="0">SUM(B5:E5)</f>
        <v>2280517</v>
      </c>
    </row>
    <row r="6" spans="1:14" s="1588" customFormat="1" ht="15" customHeight="1">
      <c r="A6" s="1589" t="s">
        <v>971</v>
      </c>
      <c r="B6" s="2136">
        <v>458774</v>
      </c>
      <c r="C6" s="1590">
        <v>951341</v>
      </c>
      <c r="D6" s="1590">
        <v>715775</v>
      </c>
      <c r="E6" s="2137">
        <v>148807</v>
      </c>
      <c r="F6" s="1591">
        <f t="shared" si="0"/>
        <v>2274697</v>
      </c>
    </row>
    <row r="7" spans="1:14" s="1588" customFormat="1" ht="15" customHeight="1">
      <c r="A7" s="1589" t="s">
        <v>983</v>
      </c>
      <c r="B7" s="2136">
        <v>444788</v>
      </c>
      <c r="C7" s="1590">
        <v>950084</v>
      </c>
      <c r="D7" s="1590">
        <v>714561</v>
      </c>
      <c r="E7" s="2137">
        <v>146280</v>
      </c>
      <c r="F7" s="1591">
        <f t="shared" si="0"/>
        <v>2255713</v>
      </c>
    </row>
    <row r="8" spans="1:14" s="1588" customFormat="1" ht="15" customHeight="1">
      <c r="A8" s="1589" t="s">
        <v>996</v>
      </c>
      <c r="B8" s="2136">
        <v>433701</v>
      </c>
      <c r="C8" s="1590">
        <v>941969</v>
      </c>
      <c r="D8" s="1590">
        <v>717197</v>
      </c>
      <c r="E8" s="2137">
        <v>139931</v>
      </c>
      <c r="F8" s="1591">
        <f t="shared" si="0"/>
        <v>2232798</v>
      </c>
    </row>
    <row r="9" spans="1:14" s="1588" customFormat="1" ht="15" customHeight="1">
      <c r="A9" s="1589" t="s">
        <v>1000</v>
      </c>
      <c r="B9" s="2136">
        <v>436478</v>
      </c>
      <c r="C9" s="1590">
        <v>942590</v>
      </c>
      <c r="D9" s="1590">
        <v>717017</v>
      </c>
      <c r="E9" s="2137">
        <v>142666</v>
      </c>
      <c r="F9" s="1591">
        <f t="shared" si="0"/>
        <v>2238751</v>
      </c>
    </row>
    <row r="10" spans="1:14" s="1588" customFormat="1" ht="15" customHeight="1">
      <c r="A10" s="1589" t="s">
        <v>1025</v>
      </c>
      <c r="B10" s="2136">
        <v>431284</v>
      </c>
      <c r="C10" s="1590">
        <v>944761</v>
      </c>
      <c r="D10" s="1590">
        <v>717353</v>
      </c>
      <c r="E10" s="2137">
        <v>145353</v>
      </c>
      <c r="F10" s="1591">
        <f t="shared" si="0"/>
        <v>2238751</v>
      </c>
    </row>
    <row r="11" spans="1:14" s="1588" customFormat="1" ht="15" customHeight="1">
      <c r="A11" s="1589" t="s">
        <v>1030</v>
      </c>
      <c r="B11" s="2136">
        <v>390074</v>
      </c>
      <c r="C11" s="1590">
        <v>898465</v>
      </c>
      <c r="D11" s="1590">
        <v>697541</v>
      </c>
      <c r="E11" s="2137">
        <v>252671</v>
      </c>
      <c r="F11" s="1591">
        <f t="shared" si="0"/>
        <v>2238751</v>
      </c>
    </row>
    <row r="12" spans="1:14" s="1588" customFormat="1" ht="15" customHeight="1">
      <c r="A12" s="1589" t="s">
        <v>1034</v>
      </c>
      <c r="B12" s="2136">
        <v>377589</v>
      </c>
      <c r="C12" s="1590">
        <v>892589</v>
      </c>
      <c r="D12" s="1590">
        <v>698016</v>
      </c>
      <c r="E12" s="2137">
        <v>270285</v>
      </c>
      <c r="F12" s="1591">
        <f t="shared" si="0"/>
        <v>2238479</v>
      </c>
      <c r="J12" s="1588" t="s">
        <v>10</v>
      </c>
    </row>
    <row r="13" spans="1:14" s="1588" customFormat="1" ht="15" customHeight="1">
      <c r="A13" s="1589" t="s">
        <v>1041</v>
      </c>
      <c r="B13" s="2136">
        <v>398599</v>
      </c>
      <c r="C13" s="1590">
        <v>917640</v>
      </c>
      <c r="D13" s="1590">
        <v>706889</v>
      </c>
      <c r="E13" s="2137">
        <v>215623</v>
      </c>
      <c r="F13" s="1591">
        <f t="shared" si="0"/>
        <v>2238751</v>
      </c>
    </row>
    <row r="14" spans="1:14" s="1588" customFormat="1" ht="15" customHeight="1">
      <c r="A14" s="1589" t="s">
        <v>1045</v>
      </c>
      <c r="B14" s="2136">
        <v>400776</v>
      </c>
      <c r="C14" s="1590">
        <v>927287</v>
      </c>
      <c r="D14" s="1590">
        <v>711232</v>
      </c>
      <c r="E14" s="2137">
        <v>199456</v>
      </c>
      <c r="F14" s="1591">
        <f t="shared" si="0"/>
        <v>2238751</v>
      </c>
    </row>
    <row r="15" spans="1:14" s="1588" customFormat="1" ht="15" customHeight="1">
      <c r="A15" s="1589" t="s">
        <v>1048</v>
      </c>
      <c r="B15" s="2136">
        <v>396777</v>
      </c>
      <c r="C15" s="1590">
        <v>832773</v>
      </c>
      <c r="D15" s="1590">
        <v>699386</v>
      </c>
      <c r="E15" s="2137">
        <v>132202</v>
      </c>
      <c r="F15" s="1591">
        <f>SUM(B15:E15)</f>
        <v>2061138</v>
      </c>
    </row>
    <row r="16" spans="1:14" s="1588" customFormat="1" ht="15" customHeight="1">
      <c r="A16" s="1589" t="s">
        <v>1069</v>
      </c>
      <c r="B16" s="2136">
        <v>398783</v>
      </c>
      <c r="C16" s="1590">
        <v>835158</v>
      </c>
      <c r="D16" s="1590">
        <v>703542</v>
      </c>
      <c r="E16" s="2137">
        <v>131772</v>
      </c>
      <c r="F16" s="1591">
        <f>SUM(B16:E16)</f>
        <v>2069255</v>
      </c>
    </row>
    <row r="17" spans="1:7" s="1588" customFormat="1" ht="15" customHeight="1">
      <c r="A17" s="2097" t="s">
        <v>1078</v>
      </c>
      <c r="B17" s="2138">
        <v>398783</v>
      </c>
      <c r="C17" s="2098">
        <v>835158</v>
      </c>
      <c r="D17" s="2098">
        <v>703542</v>
      </c>
      <c r="E17" s="2139">
        <v>131772</v>
      </c>
      <c r="F17" s="1592">
        <f>SUM(B17:E17)</f>
        <v>2069255</v>
      </c>
    </row>
    <row r="18" spans="1:7" s="1588" customFormat="1" ht="15" customHeight="1">
      <c r="A18" s="2454"/>
      <c r="B18" s="2455"/>
      <c r="C18" s="2455"/>
      <c r="D18" s="2455"/>
      <c r="E18" s="2455"/>
      <c r="F18" s="2455"/>
      <c r="G18" s="50"/>
    </row>
    <row r="19" spans="1:7" s="1588" customFormat="1" ht="15" customHeight="1">
      <c r="A19" s="50"/>
      <c r="B19" s="50"/>
      <c r="C19" s="50"/>
      <c r="D19" s="50"/>
      <c r="E19" s="50"/>
      <c r="F19" s="50"/>
      <c r="G19" s="50"/>
    </row>
  </sheetData>
  <mergeCells count="5">
    <mergeCell ref="A1:N1"/>
    <mergeCell ref="A2:N2"/>
    <mergeCell ref="A3:A4"/>
    <mergeCell ref="B3:F3"/>
    <mergeCell ref="A18:F18"/>
  </mergeCells>
  <conditionalFormatting sqref="A17:F17">
    <cfRule type="cellIs" dxfId="28" priority="4" operator="equal">
      <formula>0</formula>
    </cfRule>
  </conditionalFormatting>
  <conditionalFormatting sqref="A14:F16 A13:E15">
    <cfRule type="cellIs" dxfId="27" priority="3" operator="equal">
      <formula>0</formula>
    </cfRule>
  </conditionalFormatting>
  <conditionalFormatting sqref="A16:E16">
    <cfRule type="cellIs" dxfId="26"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K1" sqref="K1:U1048576"/>
    </sheetView>
  </sheetViews>
  <sheetFormatPr baseColWidth="10" defaultColWidth="11.42578125" defaultRowHeight="15"/>
  <cols>
    <col min="1" max="1" width="15.42578125" style="32" customWidth="1"/>
    <col min="2" max="2" width="16.28515625" style="438"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403"/>
      <c r="B1" s="2403"/>
      <c r="C1" s="2403"/>
      <c r="D1" s="2403"/>
      <c r="E1" s="2403"/>
      <c r="F1" s="2403"/>
      <c r="G1" s="2403"/>
      <c r="H1" s="2403"/>
      <c r="I1" s="2403"/>
      <c r="J1" s="2403"/>
    </row>
    <row r="2" spans="1:10" s="67" customFormat="1" ht="10.5" customHeight="1">
      <c r="A2" s="2456"/>
      <c r="B2" s="2456"/>
      <c r="C2" s="2456"/>
      <c r="D2" s="2456"/>
      <c r="E2" s="2456"/>
      <c r="F2" s="2456"/>
      <c r="G2" s="2456"/>
      <c r="H2" s="2456"/>
      <c r="I2" s="2456"/>
      <c r="J2" s="2456"/>
    </row>
    <row r="3" spans="1:10" s="67" customFormat="1" ht="64.5" customHeight="1">
      <c r="A3" s="473" t="s">
        <v>0</v>
      </c>
      <c r="B3" s="2146" t="s">
        <v>196</v>
      </c>
      <c r="C3" s="2146" t="s">
        <v>346</v>
      </c>
      <c r="D3" s="2146" t="s">
        <v>531</v>
      </c>
      <c r="E3" s="2147" t="s">
        <v>195</v>
      </c>
      <c r="F3" s="80"/>
      <c r="G3" s="80"/>
      <c r="H3" s="80"/>
      <c r="I3" s="80"/>
      <c r="J3" s="80"/>
    </row>
    <row r="4" spans="1:10" s="67" customFormat="1" ht="18.75">
      <c r="A4" s="426" t="s">
        <v>5</v>
      </c>
      <c r="B4" s="642">
        <v>626615</v>
      </c>
      <c r="C4" s="643">
        <f>+'V.4.2.NA. Reportes ARL'!D3</f>
        <v>3731</v>
      </c>
      <c r="D4" s="644">
        <f t="shared" ref="D4:D19" si="0">C4/B4*$A$25</f>
        <v>595.42143102223849</v>
      </c>
      <c r="E4" s="645">
        <f>C4/B4</f>
        <v>5.9542143102223853E-3</v>
      </c>
      <c r="F4" s="80"/>
      <c r="I4" s="80"/>
      <c r="J4" s="80"/>
    </row>
    <row r="5" spans="1:10" s="67" customFormat="1" ht="18.75">
      <c r="A5" s="426" t="s">
        <v>6</v>
      </c>
      <c r="B5" s="642">
        <v>808496</v>
      </c>
      <c r="C5" s="643">
        <f>+'V.4.2.NA. Reportes ARL'!D4</f>
        <v>5535</v>
      </c>
      <c r="D5" s="644">
        <f t="shared" si="0"/>
        <v>684.60450020779331</v>
      </c>
      <c r="E5" s="645">
        <f t="shared" ref="E5:E10" si="1">C5/B5</f>
        <v>6.8460450020779327E-3</v>
      </c>
      <c r="F5" s="80"/>
      <c r="H5" s="80"/>
      <c r="I5" s="80"/>
      <c r="J5" s="80"/>
    </row>
    <row r="6" spans="1:10" s="67" customFormat="1" ht="18.75">
      <c r="A6" s="426" t="s">
        <v>7</v>
      </c>
      <c r="B6" s="642">
        <v>913203</v>
      </c>
      <c r="C6" s="643">
        <f>+'V.4.2.NA. Reportes ARL'!D5</f>
        <v>8544</v>
      </c>
      <c r="D6" s="644">
        <f t="shared" si="0"/>
        <v>935.60796449420332</v>
      </c>
      <c r="E6" s="645">
        <f t="shared" si="1"/>
        <v>9.3560796449420336E-3</v>
      </c>
      <c r="F6" s="80"/>
      <c r="H6" s="80"/>
      <c r="I6" s="80" t="s">
        <v>10</v>
      </c>
      <c r="J6" s="80"/>
    </row>
    <row r="7" spans="1:10" s="67" customFormat="1" ht="18.75">
      <c r="A7" s="426" t="s">
        <v>8</v>
      </c>
      <c r="B7" s="642">
        <v>992746</v>
      </c>
      <c r="C7" s="643">
        <f>+'V.4.2.NA. Reportes ARL'!D6</f>
        <v>10977</v>
      </c>
      <c r="D7" s="644">
        <f t="shared" si="0"/>
        <v>1105.7208994042787</v>
      </c>
      <c r="E7" s="645">
        <f t="shared" si="1"/>
        <v>1.1057208994042786E-2</v>
      </c>
      <c r="F7" s="80" t="s">
        <v>10</v>
      </c>
      <c r="H7" s="80"/>
      <c r="I7" s="80"/>
      <c r="J7" s="80"/>
    </row>
    <row r="8" spans="1:10" s="67" customFormat="1" ht="18.75">
      <c r="A8" s="426" t="s">
        <v>9</v>
      </c>
      <c r="B8" s="642">
        <v>1084705</v>
      </c>
      <c r="C8" s="643">
        <f>+'V.4.2.NA. Reportes ARL'!D7</f>
        <v>14683</v>
      </c>
      <c r="D8" s="644">
        <f t="shared" si="0"/>
        <v>1353.6399297504852</v>
      </c>
      <c r="E8" s="645">
        <f t="shared" si="1"/>
        <v>1.3536399297504852E-2</v>
      </c>
      <c r="F8" s="80"/>
      <c r="H8" s="80"/>
      <c r="I8" s="80"/>
      <c r="J8" s="80"/>
    </row>
    <row r="9" spans="1:10" s="67" customFormat="1" ht="18.75">
      <c r="A9" s="426" t="s">
        <v>145</v>
      </c>
      <c r="B9" s="642">
        <v>1183463</v>
      </c>
      <c r="C9" s="643">
        <f>+'V.4.2.NA. Reportes ARL'!D8</f>
        <v>17456</v>
      </c>
      <c r="D9" s="644">
        <f t="shared" si="0"/>
        <v>1474.9933035506815</v>
      </c>
      <c r="E9" s="645">
        <f t="shared" si="1"/>
        <v>1.4749933035506814E-2</v>
      </c>
      <c r="F9" s="80"/>
      <c r="H9" s="80"/>
      <c r="I9" s="80"/>
      <c r="J9" s="80"/>
    </row>
    <row r="10" spans="1:10" s="67" customFormat="1" ht="18.75">
      <c r="A10" s="426" t="s">
        <v>177</v>
      </c>
      <c r="B10" s="642">
        <v>1367790</v>
      </c>
      <c r="C10" s="643">
        <f>+'V.4.2.NA. Reportes ARL'!D9</f>
        <v>22597</v>
      </c>
      <c r="D10" s="644">
        <f t="shared" si="0"/>
        <v>1652.0810943200345</v>
      </c>
      <c r="E10" s="645">
        <f t="shared" si="1"/>
        <v>1.6520810943200345E-2</v>
      </c>
      <c r="F10" s="80"/>
      <c r="H10" s="370"/>
      <c r="I10" s="80"/>
      <c r="J10" s="80"/>
    </row>
    <row r="11" spans="1:10" s="67" customFormat="1" ht="18.75">
      <c r="A11" s="426" t="s">
        <v>384</v>
      </c>
      <c r="B11" s="642">
        <v>1430273</v>
      </c>
      <c r="C11" s="643">
        <f>+'V.4.2.NA. Reportes ARL'!D10</f>
        <v>26688</v>
      </c>
      <c r="D11" s="644">
        <f t="shared" si="0"/>
        <v>1865.9374818653503</v>
      </c>
      <c r="E11" s="645">
        <f t="shared" ref="E11:E18" si="2">C11/B11</f>
        <v>1.8659374818653502E-2</v>
      </c>
      <c r="F11" s="80"/>
      <c r="H11" s="80"/>
      <c r="I11" s="80"/>
      <c r="J11" s="80"/>
    </row>
    <row r="12" spans="1:10" s="67" customFormat="1" ht="18.75">
      <c r="A12" s="426" t="s">
        <v>417</v>
      </c>
      <c r="B12" s="642">
        <v>1530322</v>
      </c>
      <c r="C12" s="643">
        <f>+'V.4.2.NA. Reportes ARL'!D11</f>
        <v>28635</v>
      </c>
      <c r="D12" s="644">
        <f t="shared" si="0"/>
        <v>1871.174824644748</v>
      </c>
      <c r="E12" s="645">
        <f t="shared" si="2"/>
        <v>1.8711748246447481E-2</v>
      </c>
      <c r="F12" s="80"/>
      <c r="H12" s="80"/>
      <c r="I12" s="80"/>
      <c r="J12" s="80"/>
    </row>
    <row r="13" spans="1:10" s="67" customFormat="1" ht="18.75">
      <c r="A13" s="426" t="s">
        <v>425</v>
      </c>
      <c r="B13" s="642">
        <f>+'[2]VI.1.1 Afil. SRL'!D10</f>
        <v>1651202</v>
      </c>
      <c r="C13" s="643">
        <f>+'V.4.2.NA. Reportes ARL'!D12</f>
        <v>31032</v>
      </c>
      <c r="D13" s="644">
        <f t="shared" si="0"/>
        <v>1879.3581887618836</v>
      </c>
      <c r="E13" s="645">
        <f t="shared" si="2"/>
        <v>1.8793581887618836E-2</v>
      </c>
      <c r="F13" s="80"/>
      <c r="H13" s="80"/>
      <c r="I13" s="80"/>
      <c r="J13" s="80"/>
    </row>
    <row r="14" spans="1:10" s="439" customFormat="1" ht="18.75" customHeight="1">
      <c r="A14" s="426" t="s">
        <v>718</v>
      </c>
      <c r="B14" s="642">
        <v>1759458</v>
      </c>
      <c r="C14" s="643">
        <v>34549</v>
      </c>
      <c r="D14" s="644">
        <f t="shared" si="0"/>
        <v>1963.6160681300721</v>
      </c>
      <c r="E14" s="645">
        <f t="shared" si="2"/>
        <v>1.963616068130072E-2</v>
      </c>
      <c r="F14" s="135"/>
      <c r="H14" s="135"/>
      <c r="I14" s="135"/>
      <c r="J14" s="135"/>
    </row>
    <row r="15" spans="1:10" s="67" customFormat="1" ht="17.25" customHeight="1">
      <c r="A15" s="426" t="s">
        <v>746</v>
      </c>
      <c r="B15" s="642">
        <v>1888238</v>
      </c>
      <c r="C15" s="643">
        <v>38856</v>
      </c>
      <c r="D15" s="644">
        <f t="shared" si="0"/>
        <v>2057.7914436633519</v>
      </c>
      <c r="E15" s="645">
        <f t="shared" si="2"/>
        <v>2.0577914436633517E-2</v>
      </c>
      <c r="F15" s="80"/>
      <c r="H15" s="80"/>
      <c r="I15" s="80"/>
      <c r="J15" s="80"/>
    </row>
    <row r="16" spans="1:10" s="67" customFormat="1" ht="18.75">
      <c r="A16" s="426" t="s">
        <v>798</v>
      </c>
      <c r="B16" s="642">
        <v>2050322</v>
      </c>
      <c r="C16" s="643">
        <v>41489</v>
      </c>
      <c r="D16" s="644">
        <f t="shared" si="0"/>
        <v>2023.5358153499792</v>
      </c>
      <c r="E16" s="645">
        <f t="shared" si="2"/>
        <v>2.0235358153499791E-2</v>
      </c>
      <c r="F16" s="607"/>
      <c r="G16" s="80"/>
      <c r="H16" s="80"/>
      <c r="I16" s="80"/>
      <c r="J16" s="80"/>
    </row>
    <row r="17" spans="1:10" s="67" customFormat="1" ht="18.75">
      <c r="A17" s="426" t="s">
        <v>823</v>
      </c>
      <c r="B17" s="642">
        <v>2202518</v>
      </c>
      <c r="C17" s="643">
        <v>45470</v>
      </c>
      <c r="D17" s="644">
        <f t="shared" si="0"/>
        <v>2064.4553188668606</v>
      </c>
      <c r="E17" s="645">
        <f t="shared" si="2"/>
        <v>2.0644553188668605E-2</v>
      </c>
      <c r="F17" s="607"/>
      <c r="G17" s="80"/>
      <c r="H17" s="80"/>
      <c r="I17" s="80"/>
      <c r="J17" s="80"/>
    </row>
    <row r="18" spans="1:10" s="67" customFormat="1" ht="18.75">
      <c r="A18" s="426" t="s">
        <v>985</v>
      </c>
      <c r="B18" s="642">
        <v>2299153</v>
      </c>
      <c r="C18" s="643">
        <v>49148</v>
      </c>
      <c r="D18" s="644">
        <f t="shared" si="0"/>
        <v>2137.6567805622331</v>
      </c>
      <c r="E18" s="645">
        <f t="shared" si="2"/>
        <v>2.1376567805622332E-2</v>
      </c>
      <c r="F18" s="607"/>
      <c r="G18" s="80"/>
      <c r="H18" s="80"/>
      <c r="I18" s="80"/>
      <c r="J18" s="80"/>
    </row>
    <row r="19" spans="1:10" s="610" customFormat="1" ht="18.75">
      <c r="A19" s="426" t="s">
        <v>1075</v>
      </c>
      <c r="B19" s="642">
        <f>+'Resumen EEp (2)'!D12</f>
        <v>2069255</v>
      </c>
      <c r="C19" s="643">
        <f>+'Resumen EEp (2)'!D6</f>
        <v>32617</v>
      </c>
      <c r="D19" s="644">
        <f t="shared" si="0"/>
        <v>1576.2677871987746</v>
      </c>
      <c r="E19" s="645">
        <f t="shared" ref="E19" si="3">C19/B19</f>
        <v>1.5762677871987745E-2</v>
      </c>
      <c r="F19" s="607"/>
      <c r="G19" s="607"/>
      <c r="H19" s="607"/>
      <c r="I19" s="607"/>
      <c r="J19" s="607"/>
    </row>
    <row r="20" spans="1:10" s="67" customFormat="1" ht="18.75">
      <c r="A20" s="256" t="s">
        <v>2</v>
      </c>
      <c r="B20" s="2155"/>
      <c r="C20" s="2156">
        <f>SUM(C4:C19)</f>
        <v>412007</v>
      </c>
      <c r="D20" s="2156"/>
      <c r="E20" s="2157">
        <f>AVERAGE(E4:E19)</f>
        <v>1.5776164269870604E-2</v>
      </c>
      <c r="F20" s="80"/>
      <c r="G20" s="80"/>
      <c r="H20" s="80"/>
      <c r="I20" s="80"/>
      <c r="J20" s="80"/>
    </row>
    <row r="21" spans="1:10" s="67" customFormat="1" ht="18.75">
      <c r="A21" s="743" t="s">
        <v>732</v>
      </c>
      <c r="B21" s="138"/>
      <c r="C21" s="607"/>
      <c r="D21" s="607"/>
      <c r="E21" s="607"/>
      <c r="F21" s="80"/>
      <c r="G21" s="80"/>
      <c r="H21" s="80"/>
      <c r="I21" s="80"/>
      <c r="J21" s="80"/>
    </row>
    <row r="22" spans="1:10" s="67" customFormat="1">
      <c r="A22" s="607"/>
      <c r="B22" s="138"/>
      <c r="C22" s="607"/>
      <c r="D22" s="607"/>
      <c r="E22" s="607"/>
      <c r="F22" s="80"/>
      <c r="G22" s="80"/>
      <c r="H22" s="80"/>
      <c r="I22" s="80"/>
      <c r="J22" s="80"/>
    </row>
    <row r="23" spans="1:10" s="67" customFormat="1">
      <c r="A23" s="80"/>
      <c r="B23" s="138"/>
      <c r="C23" s="80"/>
      <c r="D23" s="80"/>
      <c r="E23" s="80"/>
      <c r="F23" s="80"/>
      <c r="G23" s="80"/>
      <c r="H23" s="80"/>
      <c r="I23" s="80"/>
      <c r="J23" s="80"/>
    </row>
    <row r="24" spans="1:10" s="67" customFormat="1">
      <c r="A24" s="80"/>
      <c r="B24" s="138"/>
      <c r="C24" s="80"/>
      <c r="D24" s="80"/>
      <c r="E24" s="80"/>
      <c r="F24" s="80"/>
      <c r="G24" s="80"/>
      <c r="H24" s="80"/>
      <c r="I24" s="80"/>
      <c r="J24" s="80"/>
    </row>
    <row r="25" spans="1:10" s="67" customFormat="1" ht="15.75">
      <c r="A25" s="128">
        <v>100000</v>
      </c>
      <c r="B25" s="138"/>
      <c r="C25" s="80"/>
      <c r="D25" s="80"/>
      <c r="E25" s="80"/>
      <c r="F25" s="80"/>
      <c r="G25" s="80"/>
      <c r="H25" s="80"/>
      <c r="I25" s="80"/>
      <c r="J25" s="80"/>
    </row>
    <row r="26" spans="1:10" s="67" customFormat="1">
      <c r="A26" s="80"/>
      <c r="B26" s="138"/>
      <c r="C26" s="80"/>
      <c r="D26" s="80"/>
      <c r="E26" s="80"/>
      <c r="F26" s="80"/>
      <c r="G26" s="80"/>
      <c r="H26" s="80"/>
      <c r="I26" s="80"/>
      <c r="J26" s="80"/>
    </row>
    <row r="27" spans="1:10" s="67" customFormat="1">
      <c r="A27" s="80"/>
      <c r="B27" s="138"/>
      <c r="C27" s="80"/>
      <c r="D27" s="80"/>
      <c r="E27" s="80"/>
      <c r="F27" s="80"/>
      <c r="G27" s="80"/>
      <c r="H27" s="80"/>
      <c r="I27" s="80"/>
      <c r="J27" s="80"/>
    </row>
    <row r="28" spans="1:10" s="67" customFormat="1">
      <c r="A28" s="80"/>
      <c r="B28" s="138"/>
      <c r="C28" s="80"/>
      <c r="D28" s="80"/>
      <c r="E28" s="80"/>
      <c r="F28" s="80"/>
      <c r="G28" s="80"/>
      <c r="H28" s="80"/>
      <c r="I28" s="80"/>
      <c r="J28" s="80"/>
    </row>
    <row r="29" spans="1:10" s="67" customFormat="1">
      <c r="A29" s="80"/>
      <c r="B29" s="138"/>
      <c r="C29" s="80"/>
      <c r="D29" s="80"/>
      <c r="E29" s="80"/>
      <c r="F29" s="80"/>
      <c r="G29" s="80"/>
      <c r="H29" s="80"/>
      <c r="I29" s="80"/>
      <c r="J29" s="80"/>
    </row>
    <row r="30" spans="1:10" s="67" customFormat="1">
      <c r="A30" s="80"/>
      <c r="B30" s="138"/>
      <c r="C30" s="80"/>
      <c r="D30" s="80"/>
      <c r="E30" s="80"/>
      <c r="F30" s="80"/>
      <c r="G30" s="80"/>
      <c r="H30" s="80"/>
      <c r="I30" s="80"/>
      <c r="J30" s="80"/>
    </row>
    <row r="31" spans="1:10" s="67" customFormat="1">
      <c r="A31" s="80"/>
      <c r="B31" s="138"/>
      <c r="C31" s="80"/>
      <c r="D31" s="80"/>
      <c r="E31" s="80"/>
      <c r="F31" s="80"/>
      <c r="G31" s="80"/>
      <c r="H31" s="80"/>
      <c r="I31" s="80"/>
      <c r="J31" s="80"/>
    </row>
    <row r="32" spans="1:10" s="67" customFormat="1">
      <c r="A32" s="80"/>
      <c r="B32" s="138"/>
      <c r="C32" s="80"/>
      <c r="D32" s="80"/>
      <c r="E32" s="80"/>
      <c r="F32" s="80"/>
      <c r="G32" s="80"/>
      <c r="H32" s="80"/>
      <c r="I32" s="80"/>
      <c r="J32" s="80"/>
    </row>
    <row r="33" spans="1:10" s="67" customFormat="1">
      <c r="A33" s="80"/>
      <c r="B33" s="138"/>
      <c r="C33" s="80"/>
      <c r="D33" s="80"/>
      <c r="E33" s="80"/>
      <c r="F33" s="80"/>
      <c r="G33" s="80"/>
      <c r="H33" s="80"/>
      <c r="I33" s="80"/>
      <c r="J33" s="80"/>
    </row>
    <row r="34" spans="1:10" s="67" customFormat="1">
      <c r="A34" s="80"/>
      <c r="B34" s="138"/>
      <c r="C34" s="80"/>
      <c r="D34" s="80"/>
      <c r="E34" s="80"/>
      <c r="F34" s="80"/>
      <c r="G34" s="80"/>
      <c r="H34" s="80"/>
      <c r="I34" s="80"/>
      <c r="J34" s="80"/>
    </row>
    <row r="35" spans="1:10" s="67" customFormat="1">
      <c r="A35" s="80"/>
      <c r="B35" s="138"/>
      <c r="C35" s="80"/>
      <c r="D35" s="80"/>
      <c r="E35" s="80"/>
      <c r="F35" s="80"/>
      <c r="G35" s="80"/>
      <c r="H35" s="80"/>
      <c r="I35" s="80"/>
      <c r="J35" s="80"/>
    </row>
    <row r="36" spans="1:10" s="67" customFormat="1">
      <c r="A36" s="80"/>
      <c r="B36" s="138"/>
      <c r="C36" s="80"/>
      <c r="D36" s="80"/>
      <c r="E36" s="80"/>
      <c r="F36" s="80"/>
      <c r="G36" s="80"/>
      <c r="H36" s="80"/>
      <c r="I36" s="80"/>
      <c r="J36" s="80"/>
    </row>
    <row r="37" spans="1:10" s="67" customFormat="1">
      <c r="A37" s="80"/>
      <c r="B37" s="138"/>
      <c r="C37" s="80"/>
      <c r="D37" s="80"/>
      <c r="E37" s="80"/>
      <c r="F37" s="80"/>
      <c r="G37" s="80"/>
      <c r="H37" s="80"/>
      <c r="I37" s="80"/>
      <c r="J37" s="80"/>
    </row>
    <row r="38" spans="1:10" s="67" customFormat="1">
      <c r="A38" s="80"/>
      <c r="B38" s="138"/>
      <c r="C38" s="80"/>
      <c r="D38" s="80"/>
      <c r="E38" s="80"/>
      <c r="F38" s="80"/>
      <c r="G38" s="80"/>
      <c r="H38" s="80"/>
      <c r="I38" s="80"/>
      <c r="J38" s="80"/>
    </row>
    <row r="39" spans="1:10" s="67" customFormat="1">
      <c r="A39" s="80"/>
      <c r="B39" s="138"/>
      <c r="C39" s="80"/>
      <c r="D39" s="80"/>
      <c r="E39" s="80"/>
      <c r="F39" s="80"/>
      <c r="G39" s="80"/>
      <c r="H39" s="80"/>
      <c r="I39" s="80"/>
      <c r="J39" s="80"/>
    </row>
    <row r="40" spans="1:10" s="67" customFormat="1">
      <c r="A40" s="80"/>
      <c r="B40" s="138"/>
      <c r="C40" s="80"/>
      <c r="D40" s="80"/>
      <c r="E40" s="80"/>
      <c r="F40" s="80"/>
      <c r="G40" s="80"/>
      <c r="H40" s="80"/>
      <c r="I40" s="80"/>
      <c r="J40" s="80"/>
    </row>
    <row r="41" spans="1:10" s="67" customFormat="1">
      <c r="A41" s="80"/>
      <c r="B41" s="138"/>
      <c r="C41" s="80"/>
      <c r="D41" s="80"/>
      <c r="E41" s="80"/>
      <c r="F41" s="80"/>
      <c r="G41" s="80"/>
      <c r="H41" s="80"/>
      <c r="I41" s="80"/>
      <c r="J41" s="80"/>
    </row>
    <row r="42" spans="1:10" s="67" customFormat="1">
      <c r="A42" s="80"/>
      <c r="B42" s="138"/>
      <c r="C42" s="80"/>
      <c r="D42" s="80"/>
      <c r="E42" s="80"/>
      <c r="F42" s="80"/>
      <c r="G42" s="80"/>
      <c r="H42" s="80"/>
      <c r="I42" s="80"/>
      <c r="J42" s="80"/>
    </row>
    <row r="43" spans="1:10" s="67" customFormat="1">
      <c r="A43" s="80"/>
      <c r="B43" s="138"/>
      <c r="C43" s="80"/>
      <c r="D43" s="80"/>
      <c r="E43" s="80"/>
      <c r="F43" s="80"/>
      <c r="G43" s="80"/>
      <c r="H43" s="80"/>
      <c r="I43" s="80"/>
      <c r="J43" s="80"/>
    </row>
    <row r="44" spans="1:10" s="67" customFormat="1">
      <c r="A44" s="80"/>
      <c r="B44" s="138"/>
      <c r="C44" s="80"/>
      <c r="D44" s="80"/>
      <c r="E44" s="80"/>
      <c r="F44" s="80"/>
      <c r="G44" s="80"/>
      <c r="H44" s="80"/>
      <c r="I44" s="80"/>
      <c r="J44" s="80"/>
    </row>
    <row r="45" spans="1:10" s="67" customFormat="1">
      <c r="A45" s="80"/>
      <c r="B45" s="138"/>
      <c r="C45" s="80"/>
      <c r="D45" s="80"/>
      <c r="E45" s="80"/>
      <c r="F45" s="80"/>
      <c r="G45" s="80"/>
      <c r="H45" s="80"/>
      <c r="I45" s="80"/>
      <c r="J45" s="80"/>
    </row>
    <row r="46" spans="1:10" s="67" customFormat="1">
      <c r="A46" s="80"/>
      <c r="B46" s="138"/>
      <c r="C46" s="80"/>
      <c r="D46" s="80"/>
      <c r="E46" s="80"/>
      <c r="F46" s="80"/>
      <c r="G46" s="80"/>
      <c r="H46" s="80"/>
      <c r="I46" s="80"/>
      <c r="J46" s="80"/>
    </row>
    <row r="47" spans="1:10" s="67" customFormat="1">
      <c r="A47" s="80"/>
      <c r="B47" s="138"/>
      <c r="C47" s="80"/>
      <c r="D47" s="80"/>
      <c r="E47" s="80"/>
      <c r="F47" s="80"/>
    </row>
    <row r="48" spans="1:10" s="67" customFormat="1">
      <c r="A48" s="80"/>
      <c r="B48" s="138"/>
      <c r="C48" s="80"/>
      <c r="D48" s="80"/>
      <c r="E48" s="80"/>
      <c r="F48" s="80"/>
    </row>
    <row r="49" spans="1:6" s="67" customFormat="1">
      <c r="A49" s="80"/>
      <c r="B49" s="138"/>
      <c r="C49" s="80"/>
      <c r="D49" s="80"/>
      <c r="E49" s="80"/>
    </row>
    <row r="50" spans="1:6" s="67" customFormat="1">
      <c r="A50" s="80"/>
      <c r="B50" s="138"/>
      <c r="C50" s="80"/>
      <c r="D50" s="80"/>
      <c r="E50" s="80"/>
    </row>
    <row r="51" spans="1:6" s="67" customFormat="1">
      <c r="B51" s="38"/>
    </row>
    <row r="52" spans="1:6">
      <c r="A52" s="67"/>
      <c r="B52" s="38"/>
      <c r="C52" s="67"/>
      <c r="D52" s="67"/>
      <c r="E52" s="67"/>
      <c r="F52" s="67"/>
    </row>
    <row r="53" spans="1:6">
      <c r="A53" s="67"/>
      <c r="B53" s="38"/>
      <c r="C53" s="67"/>
      <c r="D53" s="67"/>
      <c r="E53" s="67"/>
      <c r="F53" s="67"/>
    </row>
    <row r="54" spans="1:6">
      <c r="A54" s="67"/>
      <c r="B54" s="38"/>
      <c r="C54" s="67"/>
      <c r="D54" s="67"/>
      <c r="E54" s="67"/>
    </row>
    <row r="55" spans="1:6">
      <c r="A55" s="67"/>
      <c r="B55" s="38"/>
      <c r="C55" s="67"/>
      <c r="D55" s="67"/>
      <c r="E55" s="67"/>
    </row>
  </sheetData>
  <mergeCells count="2">
    <mergeCell ref="A1:J1"/>
    <mergeCell ref="A2:J2"/>
  </mergeCells>
  <conditionalFormatting sqref="B17:E19">
    <cfRule type="cellIs" dxfId="25" priority="2" operator="equal">
      <formula>0</formula>
    </cfRule>
  </conditionalFormatting>
  <conditionalFormatting sqref="C18:C19">
    <cfRule type="cellIs" dxfId="24"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1" width="16.140625" style="67" customWidth="1"/>
    <col min="12" max="12" width="13.140625" style="67" customWidth="1"/>
    <col min="13" max="16384" width="11.42578125" style="67"/>
  </cols>
  <sheetData>
    <row r="5" ht="9" customHeight="1"/>
    <row r="13" ht="15.75" customHeight="1"/>
    <row r="15" ht="15.75" customHeight="1"/>
    <row r="34" spans="6:10" ht="21" customHeight="1"/>
    <row r="39" spans="6:10">
      <c r="F39" s="206"/>
    </row>
    <row r="40" spans="6:10">
      <c r="J40" s="206"/>
    </row>
    <row r="42" spans="6:10">
      <c r="I42" s="206"/>
    </row>
    <row r="47" spans="6:10" ht="15.75">
      <c r="F47" s="274"/>
    </row>
  </sheetData>
  <pageMargins left="0.70866141732283472" right="0.70866141732283472" top="0.74803149606299213" bottom="0.74803149606299213" header="0.31496062992125984" footer="0.31496062992125984"/>
  <pageSetup scale="71"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79" customWidth="1"/>
    <col min="2" max="2" width="26.5703125" style="651" customWidth="1"/>
    <col min="3" max="3" width="23" style="651" customWidth="1"/>
    <col min="4" max="4" width="22.42578125" style="651" customWidth="1"/>
    <col min="5" max="5" width="21.140625" style="651" customWidth="1"/>
    <col min="6" max="6" width="23.7109375" style="651" customWidth="1"/>
    <col min="7" max="7" width="25.28515625" style="651" customWidth="1"/>
    <col min="8" max="8" width="26" style="651" customWidth="1"/>
    <col min="9" max="9" width="25.28515625" style="651" customWidth="1"/>
    <col min="10" max="10" width="24.42578125" style="651" customWidth="1"/>
    <col min="11" max="11" width="25.5703125" style="651" customWidth="1"/>
    <col min="12" max="12" width="24.140625" style="67" customWidth="1"/>
    <col min="13" max="13" width="28.5703125" style="67" customWidth="1"/>
    <col min="14" max="14" width="24" style="67" customWidth="1"/>
    <col min="15" max="16384" width="11.42578125" style="67"/>
  </cols>
  <sheetData>
    <row r="1" spans="1:14" ht="95.25" customHeight="1">
      <c r="A1" s="2347"/>
      <c r="B1" s="2347"/>
      <c r="C1" s="2347"/>
      <c r="D1" s="2347"/>
      <c r="E1" s="2347"/>
      <c r="F1" s="2347"/>
      <c r="G1" s="2347"/>
      <c r="H1" s="2347"/>
      <c r="I1" s="2347"/>
      <c r="J1" s="2347"/>
      <c r="K1" s="2347"/>
      <c r="L1" s="2347"/>
      <c r="M1" s="2347"/>
      <c r="N1" s="2347"/>
    </row>
    <row r="2" spans="1:14" ht="9" customHeight="1">
      <c r="A2" s="2458" t="s">
        <v>461</v>
      </c>
      <c r="B2" s="2458"/>
      <c r="C2" s="2458"/>
      <c r="D2" s="2458"/>
      <c r="E2" s="2458"/>
      <c r="F2" s="2458"/>
      <c r="G2" s="2458"/>
      <c r="H2" s="2458"/>
      <c r="I2" s="2458"/>
      <c r="J2" s="2458"/>
      <c r="K2" s="2458"/>
      <c r="L2" s="2458"/>
      <c r="M2" s="2458"/>
      <c r="N2" s="2458"/>
    </row>
    <row r="3" spans="1:14" s="563" customFormat="1" ht="30" customHeight="1">
      <c r="A3" s="2459" t="s">
        <v>0</v>
      </c>
      <c r="B3" s="2461" t="s">
        <v>363</v>
      </c>
      <c r="C3" s="2461"/>
      <c r="D3" s="2461"/>
      <c r="E3" s="2461"/>
      <c r="F3" s="2461"/>
      <c r="G3" s="2461"/>
      <c r="H3" s="2462" t="s">
        <v>364</v>
      </c>
      <c r="I3" s="2463"/>
      <c r="J3" s="2463"/>
      <c r="K3" s="2464"/>
    </row>
    <row r="4" spans="1:14" s="563" customFormat="1" ht="53.25" customHeight="1">
      <c r="A4" s="2460"/>
      <c r="B4" s="275" t="s">
        <v>541</v>
      </c>
      <c r="C4" s="233" t="s">
        <v>540</v>
      </c>
      <c r="D4" s="233" t="s">
        <v>723</v>
      </c>
      <c r="E4" s="233" t="s">
        <v>722</v>
      </c>
      <c r="F4" s="233" t="s">
        <v>800</v>
      </c>
      <c r="G4" s="278" t="s">
        <v>365</v>
      </c>
      <c r="H4" s="1300" t="s">
        <v>494</v>
      </c>
      <c r="I4" s="233" t="s">
        <v>495</v>
      </c>
      <c r="J4" s="233" t="s">
        <v>801</v>
      </c>
      <c r="K4" s="278" t="s">
        <v>366</v>
      </c>
      <c r="L4" s="1300" t="s">
        <v>520</v>
      </c>
      <c r="M4" s="233" t="s">
        <v>373</v>
      </c>
      <c r="N4" s="234" t="s">
        <v>721</v>
      </c>
    </row>
    <row r="5" spans="1:14" s="668" customFormat="1" ht="15.75">
      <c r="A5" s="684">
        <v>2003</v>
      </c>
      <c r="B5" s="2298">
        <v>1839323722.0100002</v>
      </c>
      <c r="C5" s="2298">
        <v>50000000</v>
      </c>
      <c r="D5" s="2298">
        <v>0</v>
      </c>
      <c r="E5" s="2298">
        <v>0</v>
      </c>
      <c r="F5" s="2298">
        <v>0</v>
      </c>
      <c r="G5" s="1302">
        <f t="shared" ref="G5:G22" si="0">+C5+B5+D5+E5+F5</f>
        <v>1889323722.0100002</v>
      </c>
      <c r="H5" s="666">
        <v>1813713639.8399999</v>
      </c>
      <c r="I5" s="666">
        <v>50652652.469999999</v>
      </c>
      <c r="J5" s="666">
        <v>0</v>
      </c>
      <c r="K5" s="1303">
        <f>+I5+H5+J5</f>
        <v>1864366292.3099999</v>
      </c>
      <c r="L5" s="663">
        <f>+B5-H5</f>
        <v>25610082.170000315</v>
      </c>
      <c r="M5" s="663">
        <f>+G5-K5</f>
        <v>24957429.700000286</v>
      </c>
      <c r="N5" s="664">
        <f>C5-I5</f>
        <v>-652652.46999999881</v>
      </c>
    </row>
    <row r="6" spans="1:14" s="668" customFormat="1" ht="15.75">
      <c r="A6" s="684">
        <v>2004</v>
      </c>
      <c r="B6" s="2298">
        <v>7356899786.1700001</v>
      </c>
      <c r="C6" s="2298">
        <v>100013332.31999999</v>
      </c>
      <c r="D6" s="2298">
        <v>0</v>
      </c>
      <c r="E6" s="2298">
        <v>0</v>
      </c>
      <c r="F6" s="2298">
        <v>0</v>
      </c>
      <c r="G6" s="661">
        <f t="shared" si="0"/>
        <v>7456913118.4899998</v>
      </c>
      <c r="H6" s="666">
        <v>7307971772.0699987</v>
      </c>
      <c r="I6" s="666">
        <v>103813912.38</v>
      </c>
      <c r="J6" s="666">
        <v>0</v>
      </c>
      <c r="K6" s="667">
        <f>+I6+H6+J6</f>
        <v>7411785684.4499989</v>
      </c>
      <c r="L6" s="663">
        <f t="shared" ref="L6:L17" si="1">+B6-H6</f>
        <v>48928014.100001335</v>
      </c>
      <c r="M6" s="663">
        <f t="shared" ref="M6:M17" si="2">+G6-K6</f>
        <v>45127434.040000916</v>
      </c>
      <c r="N6" s="664">
        <f t="shared" ref="N6:N17" si="3">C6-I6</f>
        <v>-3800580.0600000024</v>
      </c>
    </row>
    <row r="7" spans="1:14" s="668" customFormat="1" ht="15.75">
      <c r="A7" s="684">
        <v>2005</v>
      </c>
      <c r="B7" s="2298">
        <v>9658178373.5399971</v>
      </c>
      <c r="C7" s="2298">
        <v>604604920.63</v>
      </c>
      <c r="D7" s="2298">
        <v>0</v>
      </c>
      <c r="E7" s="2298">
        <v>0</v>
      </c>
      <c r="F7" s="2298">
        <v>0</v>
      </c>
      <c r="G7" s="661">
        <f t="shared" si="0"/>
        <v>10262783294.169996</v>
      </c>
      <c r="H7" s="666">
        <v>9649957865.664959</v>
      </c>
      <c r="I7" s="666">
        <v>203608914.68000001</v>
      </c>
      <c r="J7" s="666">
        <v>0</v>
      </c>
      <c r="K7" s="667">
        <f>+I7+H7+J7</f>
        <v>9853566780.3449593</v>
      </c>
      <c r="L7" s="663">
        <f t="shared" si="1"/>
        <v>8220507.875038147</v>
      </c>
      <c r="M7" s="663">
        <f t="shared" si="2"/>
        <v>409216513.825037</v>
      </c>
      <c r="N7" s="664">
        <f t="shared" si="3"/>
        <v>400996005.94999999</v>
      </c>
    </row>
    <row r="8" spans="1:14" s="668" customFormat="1" ht="15.75">
      <c r="A8" s="684">
        <v>2006</v>
      </c>
      <c r="B8" s="2298">
        <v>11072100417.48</v>
      </c>
      <c r="C8" s="2298">
        <v>724509996.65999997</v>
      </c>
      <c r="D8" s="2298">
        <v>0</v>
      </c>
      <c r="E8" s="2298">
        <v>0</v>
      </c>
      <c r="F8" s="2298">
        <v>0</v>
      </c>
      <c r="G8" s="661">
        <f t="shared" si="0"/>
        <v>11796610414.139999</v>
      </c>
      <c r="H8" s="666">
        <v>10992104977.92</v>
      </c>
      <c r="I8" s="666">
        <v>816768960.5</v>
      </c>
      <c r="J8" s="666">
        <v>0</v>
      </c>
      <c r="K8" s="667">
        <f t="shared" ref="K8:K22" si="4">+I8+H8+J8</f>
        <v>11808873938.42</v>
      </c>
      <c r="L8" s="663">
        <f t="shared" si="1"/>
        <v>79995439.559999466</v>
      </c>
      <c r="M8" s="663">
        <f t="shared" si="2"/>
        <v>-12263524.280000687</v>
      </c>
      <c r="N8" s="664">
        <f t="shared" si="3"/>
        <v>-92258963.840000033</v>
      </c>
    </row>
    <row r="9" spans="1:14" s="668" customFormat="1" ht="15.75">
      <c r="A9" s="684">
        <v>2007</v>
      </c>
      <c r="B9" s="2298">
        <v>21196634534.599998</v>
      </c>
      <c r="C9" s="2298">
        <v>1566425499.9599998</v>
      </c>
      <c r="D9" s="2298">
        <v>6163525.5899999999</v>
      </c>
      <c r="E9" s="2298">
        <v>125000000</v>
      </c>
      <c r="F9" s="2298">
        <v>0</v>
      </c>
      <c r="G9" s="661">
        <f t="shared" si="0"/>
        <v>22894223560.149998</v>
      </c>
      <c r="H9" s="666">
        <v>19449421024.499001</v>
      </c>
      <c r="I9" s="666">
        <v>1578880050.26</v>
      </c>
      <c r="J9" s="666">
        <v>0</v>
      </c>
      <c r="K9" s="667">
        <f t="shared" si="4"/>
        <v>21028301074.758999</v>
      </c>
      <c r="L9" s="663">
        <f t="shared" si="1"/>
        <v>1747213510.1009979</v>
      </c>
      <c r="M9" s="663">
        <f t="shared" si="2"/>
        <v>1865922485.3909988</v>
      </c>
      <c r="N9" s="664">
        <f t="shared" si="3"/>
        <v>-12454550.300000191</v>
      </c>
    </row>
    <row r="10" spans="1:14" s="668" customFormat="1" ht="15.75">
      <c r="A10" s="684">
        <v>2008</v>
      </c>
      <c r="B10" s="2298">
        <v>33078165051.270004</v>
      </c>
      <c r="C10" s="2298">
        <v>2203369531</v>
      </c>
      <c r="D10" s="2298">
        <v>173508720.10999998</v>
      </c>
      <c r="E10" s="2298">
        <v>256250000</v>
      </c>
      <c r="F10" s="2298">
        <v>0</v>
      </c>
      <c r="G10" s="661">
        <f t="shared" si="0"/>
        <v>35711293302.380005</v>
      </c>
      <c r="H10" s="666">
        <v>30384608580.630005</v>
      </c>
      <c r="I10" s="666">
        <v>2556770326.0999999</v>
      </c>
      <c r="J10" s="666">
        <v>0</v>
      </c>
      <c r="K10" s="667">
        <f t="shared" si="4"/>
        <v>32941378906.730003</v>
      </c>
      <c r="L10" s="663">
        <f t="shared" si="1"/>
        <v>2693556470.6399994</v>
      </c>
      <c r="M10" s="663">
        <f t="shared" si="2"/>
        <v>2769914395.6500015</v>
      </c>
      <c r="N10" s="664">
        <f t="shared" si="3"/>
        <v>-353400795.0999999</v>
      </c>
    </row>
    <row r="11" spans="1:14" s="668" customFormat="1" ht="15.75">
      <c r="A11" s="684">
        <v>2009</v>
      </c>
      <c r="B11" s="2298">
        <v>37872770644.519997</v>
      </c>
      <c r="C11" s="2298">
        <v>3190675855.0100002</v>
      </c>
      <c r="D11" s="2298">
        <v>756417677.61999989</v>
      </c>
      <c r="E11" s="2298">
        <v>18750000</v>
      </c>
      <c r="F11" s="2298">
        <v>178872817.62</v>
      </c>
      <c r="G11" s="661">
        <f t="shared" si="0"/>
        <v>42017486994.770004</v>
      </c>
      <c r="H11" s="666">
        <v>36497964610.739998</v>
      </c>
      <c r="I11" s="666">
        <v>2723337644.3600001</v>
      </c>
      <c r="J11" s="666">
        <v>0</v>
      </c>
      <c r="K11" s="667">
        <f t="shared" si="4"/>
        <v>39221302255.099998</v>
      </c>
      <c r="L11" s="663">
        <f t="shared" si="1"/>
        <v>1374806033.7799988</v>
      </c>
      <c r="M11" s="663">
        <f t="shared" si="2"/>
        <v>2796184739.6700058</v>
      </c>
      <c r="N11" s="664">
        <f t="shared" si="3"/>
        <v>467338210.6500001</v>
      </c>
    </row>
    <row r="12" spans="1:14" s="668" customFormat="1" ht="15.75">
      <c r="A12" s="684">
        <v>2010</v>
      </c>
      <c r="B12" s="2298">
        <v>43605006094</v>
      </c>
      <c r="C12" s="2298">
        <v>3736675849.46</v>
      </c>
      <c r="D12" s="2298">
        <v>592502085.87</v>
      </c>
      <c r="E12" s="2298">
        <v>0</v>
      </c>
      <c r="F12" s="2298">
        <v>95767340.060000002</v>
      </c>
      <c r="G12" s="661">
        <f t="shared" si="0"/>
        <v>48029951369.389999</v>
      </c>
      <c r="H12" s="666">
        <v>47159091999.259995</v>
      </c>
      <c r="I12" s="666">
        <v>3444380482.9799995</v>
      </c>
      <c r="J12" s="666">
        <v>115952658.19999999</v>
      </c>
      <c r="K12" s="667">
        <f t="shared" si="4"/>
        <v>50719425140.439987</v>
      </c>
      <c r="L12" s="663">
        <f t="shared" si="1"/>
        <v>-3554085905.2599945</v>
      </c>
      <c r="M12" s="663">
        <f t="shared" si="2"/>
        <v>-2689473771.0499878</v>
      </c>
      <c r="N12" s="664">
        <f t="shared" si="3"/>
        <v>292295366.4800005</v>
      </c>
    </row>
    <row r="13" spans="1:14" s="668" customFormat="1" ht="15.75">
      <c r="A13" s="684">
        <v>2011</v>
      </c>
      <c r="B13" s="2298">
        <v>49415884815.839996</v>
      </c>
      <c r="C13" s="2298">
        <v>4134675852</v>
      </c>
      <c r="D13" s="2298">
        <v>678652741.80999982</v>
      </c>
      <c r="E13" s="2298">
        <v>0</v>
      </c>
      <c r="F13" s="2298">
        <v>320281085.42000002</v>
      </c>
      <c r="G13" s="661">
        <f t="shared" si="0"/>
        <v>54549494495.069992</v>
      </c>
      <c r="H13" s="666">
        <v>49687029143.730011</v>
      </c>
      <c r="I13" s="666">
        <v>4363872025.2399998</v>
      </c>
      <c r="J13" s="666">
        <v>291946073.39999998</v>
      </c>
      <c r="K13" s="667">
        <f t="shared" si="4"/>
        <v>54342847242.37001</v>
      </c>
      <c r="L13" s="663">
        <f t="shared" si="1"/>
        <v>-271144327.89001465</v>
      </c>
      <c r="M13" s="663">
        <f t="shared" si="2"/>
        <v>206647252.69998169</v>
      </c>
      <c r="N13" s="664">
        <f t="shared" si="3"/>
        <v>-229196173.23999977</v>
      </c>
    </row>
    <row r="14" spans="1:14" s="668" customFormat="1" ht="15.75">
      <c r="A14" s="684">
        <v>2012</v>
      </c>
      <c r="B14" s="2298">
        <v>55065532307.990005</v>
      </c>
      <c r="C14" s="2298">
        <v>4599999999.96</v>
      </c>
      <c r="D14" s="2298">
        <v>728182337.74000013</v>
      </c>
      <c r="E14" s="2298">
        <v>0</v>
      </c>
      <c r="F14" s="2298">
        <v>349151178.95999998</v>
      </c>
      <c r="G14" s="661">
        <f t="shared" si="0"/>
        <v>60742865824.650002</v>
      </c>
      <c r="H14" s="666">
        <v>56015800379.699997</v>
      </c>
      <c r="I14" s="666">
        <v>4742082647.7799997</v>
      </c>
      <c r="J14" s="666">
        <v>331635794.92000002</v>
      </c>
      <c r="K14" s="667">
        <f t="shared" si="4"/>
        <v>61089518822.399994</v>
      </c>
      <c r="L14" s="663">
        <f t="shared" si="1"/>
        <v>-950268071.70999146</v>
      </c>
      <c r="M14" s="663">
        <f t="shared" si="2"/>
        <v>-346652997.74999237</v>
      </c>
      <c r="N14" s="664">
        <f t="shared" si="3"/>
        <v>-142082647.81999969</v>
      </c>
    </row>
    <row r="15" spans="1:14" s="668" customFormat="1" ht="15.75">
      <c r="A15" s="684">
        <v>2013</v>
      </c>
      <c r="B15" s="2298">
        <v>61483003598.400002</v>
      </c>
      <c r="C15" s="2298">
        <v>5302610000</v>
      </c>
      <c r="D15" s="2298">
        <v>546685227.30000007</v>
      </c>
      <c r="E15" s="2298">
        <v>0</v>
      </c>
      <c r="F15" s="2298">
        <v>362641633.79000002</v>
      </c>
      <c r="G15" s="661">
        <f t="shared" si="0"/>
        <v>67694940459.490005</v>
      </c>
      <c r="H15" s="666">
        <v>62148659498.759995</v>
      </c>
      <c r="I15" s="666">
        <v>5215203784.9399996</v>
      </c>
      <c r="J15" s="666">
        <v>333800248.55999994</v>
      </c>
      <c r="K15" s="667">
        <f t="shared" si="4"/>
        <v>67697663532.259995</v>
      </c>
      <c r="L15" s="663">
        <f t="shared" si="1"/>
        <v>-665655900.35999298</v>
      </c>
      <c r="M15" s="663">
        <f t="shared" si="2"/>
        <v>-2723072.7699890137</v>
      </c>
      <c r="N15" s="664">
        <f t="shared" si="3"/>
        <v>87406215.06000042</v>
      </c>
    </row>
    <row r="16" spans="1:14" s="668" customFormat="1" ht="15.75">
      <c r="A16" s="684">
        <v>2014</v>
      </c>
      <c r="B16" s="2298">
        <v>69920892914.539993</v>
      </c>
      <c r="C16" s="2298">
        <v>6839999499</v>
      </c>
      <c r="D16" s="2298">
        <v>518319800.63000005</v>
      </c>
      <c r="E16" s="2298">
        <v>0</v>
      </c>
      <c r="F16" s="2298">
        <v>332071916.05000001</v>
      </c>
      <c r="G16" s="661">
        <f t="shared" si="0"/>
        <v>77611284130.220001</v>
      </c>
      <c r="H16" s="666">
        <v>70212118559.800003</v>
      </c>
      <c r="I16" s="666">
        <v>7378610518.96</v>
      </c>
      <c r="J16" s="666">
        <v>329249337.19999999</v>
      </c>
      <c r="K16" s="667">
        <f t="shared" si="4"/>
        <v>77919978415.960007</v>
      </c>
      <c r="L16" s="663">
        <f t="shared" si="1"/>
        <v>-291225645.26000977</v>
      </c>
      <c r="M16" s="663">
        <f t="shared" si="2"/>
        <v>-308694285.74000549</v>
      </c>
      <c r="N16" s="664">
        <f t="shared" si="3"/>
        <v>-538611019.96000004</v>
      </c>
    </row>
    <row r="17" spans="1:14" s="669" customFormat="1" ht="15.75">
      <c r="A17" s="684">
        <v>2015</v>
      </c>
      <c r="B17" s="2298">
        <v>79052372049.329987</v>
      </c>
      <c r="C17" s="2298">
        <v>6922811271.25</v>
      </c>
      <c r="D17" s="2298">
        <v>554292818.75</v>
      </c>
      <c r="E17" s="2298">
        <v>0</v>
      </c>
      <c r="F17" s="2298">
        <v>355290192.04999995</v>
      </c>
      <c r="G17" s="661">
        <f t="shared" si="0"/>
        <v>86884766331.37999</v>
      </c>
      <c r="H17" s="666">
        <v>78537174647.860001</v>
      </c>
      <c r="I17" s="666">
        <v>6892825210.3000002</v>
      </c>
      <c r="J17" s="666">
        <v>335652778.95999998</v>
      </c>
      <c r="K17" s="667">
        <f t="shared" si="4"/>
        <v>85765652637.12001</v>
      </c>
      <c r="L17" s="663">
        <f t="shared" si="1"/>
        <v>515197401.46998596</v>
      </c>
      <c r="M17" s="663">
        <f t="shared" si="2"/>
        <v>1119113694.2599792</v>
      </c>
      <c r="N17" s="664">
        <f t="shared" si="3"/>
        <v>29986060.949999809</v>
      </c>
    </row>
    <row r="18" spans="1:14" s="669" customFormat="1" ht="15.75">
      <c r="A18" s="684">
        <v>2016</v>
      </c>
      <c r="B18" s="2298">
        <v>89049164221.449982</v>
      </c>
      <c r="C18" s="2298">
        <v>8498167479</v>
      </c>
      <c r="D18" s="2298">
        <v>683922196.33000004</v>
      </c>
      <c r="E18" s="2298">
        <v>0</v>
      </c>
      <c r="F18" s="2298">
        <v>371308008.60000002</v>
      </c>
      <c r="G18" s="661">
        <f t="shared" si="0"/>
        <v>98602561905.37999</v>
      </c>
      <c r="H18" s="666">
        <v>89080179368.25</v>
      </c>
      <c r="I18" s="666">
        <v>8178603831.1000004</v>
      </c>
      <c r="J18" s="666">
        <v>328531909.15999991</v>
      </c>
      <c r="K18" s="667">
        <f t="shared" si="4"/>
        <v>97587315108.51001</v>
      </c>
      <c r="L18" s="663">
        <f>+B18-H18</f>
        <v>-31015146.800018311</v>
      </c>
      <c r="M18" s="663">
        <f>+G18-K18</f>
        <v>1015246796.8699799</v>
      </c>
      <c r="N18" s="664">
        <f>C18-I18</f>
        <v>319563647.89999962</v>
      </c>
    </row>
    <row r="19" spans="1:14" s="981" customFormat="1" ht="15.75">
      <c r="A19" s="978">
        <v>2017</v>
      </c>
      <c r="B19" s="2298">
        <v>99657751352.690002</v>
      </c>
      <c r="C19" s="2298">
        <v>8861365332.7000008</v>
      </c>
      <c r="D19" s="2298">
        <v>576015155.07000005</v>
      </c>
      <c r="E19" s="2298">
        <v>0</v>
      </c>
      <c r="F19" s="2298">
        <v>666539596.8900001</v>
      </c>
      <c r="G19" s="661">
        <f t="shared" si="0"/>
        <v>109761671437.35001</v>
      </c>
      <c r="H19" s="666">
        <v>98826710388.779999</v>
      </c>
      <c r="I19" s="666">
        <v>9002153750.7799988</v>
      </c>
      <c r="J19" s="666">
        <v>558973905.84000003</v>
      </c>
      <c r="K19" s="667">
        <f t="shared" si="4"/>
        <v>108387838045.39999</v>
      </c>
      <c r="L19" s="979">
        <f>+B19-H19</f>
        <v>831040963.91000366</v>
      </c>
      <c r="M19" s="979">
        <f>+G19-K19</f>
        <v>1373833391.9500122</v>
      </c>
      <c r="N19" s="980">
        <f>C19-I19</f>
        <v>-140788418.07999802</v>
      </c>
    </row>
    <row r="20" spans="1:14" s="981" customFormat="1" ht="15.75">
      <c r="A20" s="978">
        <v>2018</v>
      </c>
      <c r="B20" s="2298">
        <v>112854009382.5</v>
      </c>
      <c r="C20" s="2298">
        <v>9303031999.3699989</v>
      </c>
      <c r="D20" s="2298">
        <v>740948848.4799999</v>
      </c>
      <c r="E20" s="2298">
        <v>0</v>
      </c>
      <c r="F20" s="2298">
        <v>793166886.71000004</v>
      </c>
      <c r="G20" s="661">
        <f t="shared" si="0"/>
        <v>123691157117.06</v>
      </c>
      <c r="H20" s="666">
        <v>112956079448.92</v>
      </c>
      <c r="I20" s="666">
        <v>9656741344.960001</v>
      </c>
      <c r="J20" s="666">
        <v>758411882.95999992</v>
      </c>
      <c r="K20" s="667">
        <f t="shared" si="4"/>
        <v>123371232676.84001</v>
      </c>
      <c r="L20" s="979">
        <f>+B20-H20</f>
        <v>-102070066.41999817</v>
      </c>
      <c r="M20" s="979">
        <f>+G20-K20</f>
        <v>319924440.21998596</v>
      </c>
      <c r="N20" s="980">
        <f>C20-I20</f>
        <v>-353709345.59000206</v>
      </c>
    </row>
    <row r="21" spans="1:14" s="981" customFormat="1" ht="15.75">
      <c r="A21" s="978">
        <v>2019</v>
      </c>
      <c r="B21" s="2298">
        <v>122800092365.86</v>
      </c>
      <c r="C21" s="2298">
        <v>10073865331.690001</v>
      </c>
      <c r="D21" s="2298">
        <v>847776257.70000005</v>
      </c>
      <c r="E21" s="2298">
        <v>0</v>
      </c>
      <c r="F21" s="2298">
        <v>910105888.26999998</v>
      </c>
      <c r="G21" s="661">
        <f t="shared" si="0"/>
        <v>134631839843.52</v>
      </c>
      <c r="H21" s="666">
        <v>122933736042.72</v>
      </c>
      <c r="I21" s="666">
        <v>10092459380.139999</v>
      </c>
      <c r="J21" s="666">
        <v>973800800.96999991</v>
      </c>
      <c r="K21" s="667">
        <f t="shared" si="4"/>
        <v>133999996223.83</v>
      </c>
      <c r="L21" s="979">
        <f>+B21-H21</f>
        <v>-133643676.86000061</v>
      </c>
      <c r="M21" s="979">
        <f>+G21-K21</f>
        <v>631843619.69000244</v>
      </c>
      <c r="N21" s="980">
        <f>C21-I21</f>
        <v>-18594048.449998856</v>
      </c>
    </row>
    <row r="22" spans="1:14" s="981" customFormat="1" ht="15.75">
      <c r="A22" s="978" t="s">
        <v>1095</v>
      </c>
      <c r="B22" s="2298">
        <v>100824779902.19002</v>
      </c>
      <c r="C22" s="2298">
        <v>8990443332.9799995</v>
      </c>
      <c r="D22" s="2298">
        <v>555579892.88</v>
      </c>
      <c r="E22" s="2298">
        <v>0</v>
      </c>
      <c r="F22" s="2298">
        <v>891450052.61000001</v>
      </c>
      <c r="G22" s="661">
        <f t="shared" si="0"/>
        <v>111262253180.66002</v>
      </c>
      <c r="H22" s="666">
        <v>105945443718.99001</v>
      </c>
      <c r="I22" s="666">
        <v>9376833796.9599991</v>
      </c>
      <c r="J22" s="666">
        <v>834654013.17000008</v>
      </c>
      <c r="K22" s="667">
        <f t="shared" si="4"/>
        <v>116156931529.12001</v>
      </c>
      <c r="L22" s="979">
        <f>+B22-H22</f>
        <v>-5120663816.7999878</v>
      </c>
      <c r="M22" s="979">
        <f>+G22-K22</f>
        <v>-4894678348.4599915</v>
      </c>
      <c r="N22" s="980">
        <f>C22-I22</f>
        <v>-386390463.97999954</v>
      </c>
    </row>
    <row r="23" spans="1:14" s="665" customFormat="1" ht="23.25" customHeight="1">
      <c r="A23" s="685" t="s">
        <v>103</v>
      </c>
      <c r="B23" s="662">
        <f t="shared" ref="B23:N23" si="5">SUM(B5:B22)</f>
        <v>1005802561534.3799</v>
      </c>
      <c r="C23" s="662">
        <f t="shared" si="5"/>
        <v>85703245082.98999</v>
      </c>
      <c r="D23" s="662">
        <f t="shared" si="5"/>
        <v>7958967285.8799992</v>
      </c>
      <c r="E23" s="662">
        <f t="shared" si="5"/>
        <v>400000000</v>
      </c>
      <c r="F23" s="662">
        <f t="shared" si="5"/>
        <v>5626646597.0299997</v>
      </c>
      <c r="G23" s="1174">
        <f t="shared" si="5"/>
        <v>1105491420500.28</v>
      </c>
      <c r="H23" s="1301">
        <f t="shared" si="5"/>
        <v>1009597765668.1339</v>
      </c>
      <c r="I23" s="662">
        <f t="shared" si="5"/>
        <v>86377599234.889984</v>
      </c>
      <c r="J23" s="662">
        <f t="shared" si="5"/>
        <v>5192609403.3400002</v>
      </c>
      <c r="K23" s="1174">
        <f t="shared" si="5"/>
        <v>1101167974306.364</v>
      </c>
      <c r="L23" s="1301">
        <f>SUM(L5:L22)</f>
        <v>-3795204133.7539835</v>
      </c>
      <c r="M23" s="662">
        <f t="shared" si="5"/>
        <v>4323446193.9160194</v>
      </c>
      <c r="N23" s="662">
        <f t="shared" si="5"/>
        <v>-674354151.89999771</v>
      </c>
    </row>
    <row r="24" spans="1:14" ht="19.5" customHeight="1">
      <c r="A24" s="2465" t="s">
        <v>740</v>
      </c>
      <c r="B24" s="2465"/>
      <c r="C24" s="2465"/>
      <c r="D24" s="2465"/>
      <c r="E24" s="2465"/>
      <c r="F24" s="2465"/>
      <c r="G24" s="2465"/>
      <c r="H24" s="2466"/>
      <c r="I24" s="2466"/>
      <c r="J24" s="2466"/>
      <c r="K24" s="2465"/>
      <c r="L24" s="2465"/>
      <c r="M24" s="2465"/>
      <c r="N24" s="2465"/>
    </row>
    <row r="25" spans="1:14" ht="15.75">
      <c r="A25" s="2457" t="s">
        <v>741</v>
      </c>
      <c r="B25" s="2457"/>
      <c r="C25" s="2457"/>
      <c r="D25" s="2457"/>
      <c r="E25" s="2457"/>
      <c r="F25" s="2457"/>
      <c r="G25" s="737"/>
      <c r="H25" s="825"/>
      <c r="I25" s="825"/>
      <c r="J25" s="825"/>
      <c r="K25" s="825"/>
    </row>
    <row r="26" spans="1:14" s="748" customFormat="1" ht="15.75">
      <c r="A26" s="755"/>
      <c r="B26" s="863"/>
      <c r="C26" s="863"/>
      <c r="D26" s="863"/>
      <c r="E26" s="863"/>
      <c r="F26" s="863"/>
      <c r="G26" s="863"/>
      <c r="H26" s="863"/>
      <c r="I26" s="863"/>
      <c r="J26" s="863"/>
      <c r="K26" s="863"/>
      <c r="L26" s="863"/>
      <c r="M26" s="863"/>
      <c r="N26" s="863"/>
    </row>
    <row r="27" spans="1:14" s="46" customFormat="1">
      <c r="A27" s="752"/>
      <c r="B27" s="1981"/>
      <c r="C27" s="39"/>
      <c r="D27" s="39"/>
      <c r="E27" s="39"/>
      <c r="F27" s="39"/>
      <c r="G27" s="39"/>
      <c r="H27" s="39"/>
      <c r="I27" s="39"/>
      <c r="J27" s="39"/>
      <c r="K27" s="39"/>
      <c r="L27" s="39"/>
      <c r="M27" s="39"/>
      <c r="N27" s="39"/>
    </row>
    <row r="28" spans="1:14">
      <c r="A28" s="752"/>
      <c r="B28" s="1981"/>
      <c r="C28" s="752"/>
      <c r="D28" s="752"/>
      <c r="E28" s="752"/>
      <c r="F28" s="752"/>
      <c r="G28" s="752"/>
      <c r="H28" s="752"/>
      <c r="I28" s="752"/>
      <c r="J28" s="752"/>
      <c r="K28" s="752"/>
      <c r="L28" s="752"/>
      <c r="M28" s="752"/>
      <c r="N28" s="752"/>
    </row>
    <row r="29" spans="1:14">
      <c r="A29" s="752"/>
      <c r="B29" s="752"/>
      <c r="C29" s="752"/>
      <c r="D29" s="752"/>
      <c r="E29" s="752"/>
      <c r="F29" s="752"/>
      <c r="G29" s="752"/>
      <c r="H29" s="752"/>
      <c r="I29" s="752"/>
      <c r="J29" s="752"/>
      <c r="K29" s="752"/>
    </row>
    <row r="30" spans="1:14" ht="15.75">
      <c r="C30" s="46"/>
      <c r="D30" s="46"/>
      <c r="E30" s="749"/>
      <c r="F30" s="653"/>
      <c r="K30" s="822"/>
    </row>
    <row r="31" spans="1:14" ht="15.75">
      <c r="C31" s="46"/>
      <c r="D31" s="46"/>
      <c r="F31" s="653"/>
      <c r="K31" s="822"/>
    </row>
    <row r="32" spans="1:14" ht="15.75">
      <c r="C32" s="46"/>
      <c r="D32" s="46"/>
      <c r="F32" s="653"/>
      <c r="K32" s="822"/>
    </row>
    <row r="33" spans="3:11" ht="15.75">
      <c r="C33" s="46"/>
      <c r="D33" s="46"/>
      <c r="F33" s="653"/>
      <c r="K33" s="822"/>
    </row>
    <row r="34" spans="3:11" ht="15.75">
      <c r="C34" s="46"/>
      <c r="D34" s="46"/>
      <c r="F34" s="653"/>
      <c r="K34" s="822"/>
    </row>
    <row r="35" spans="3:11">
      <c r="C35" s="46"/>
      <c r="D35" s="46"/>
      <c r="K35" s="822"/>
    </row>
    <row r="36" spans="3:11">
      <c r="C36" s="46"/>
      <c r="D36" s="46"/>
      <c r="K36" s="822"/>
    </row>
    <row r="37" spans="3:11">
      <c r="C37" s="46"/>
      <c r="D37" s="46"/>
      <c r="K37" s="822"/>
    </row>
    <row r="38" spans="3:11">
      <c r="C38" s="46"/>
      <c r="D38" s="46"/>
      <c r="K38" s="822"/>
    </row>
    <row r="39" spans="3:11">
      <c r="C39" s="46"/>
      <c r="D39" s="46"/>
      <c r="K39" s="822"/>
    </row>
    <row r="40" spans="3:11">
      <c r="C40" s="46"/>
      <c r="D40" s="46"/>
      <c r="K40" s="822"/>
    </row>
    <row r="41" spans="3:11">
      <c r="C41" s="46"/>
      <c r="D41" s="46"/>
      <c r="K41" s="822"/>
    </row>
    <row r="42" spans="3:11">
      <c r="K42" s="822"/>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K1" sqref="K1:S1048576"/>
    </sheetView>
  </sheetViews>
  <sheetFormatPr baseColWidth="10" defaultRowHeight="15"/>
  <cols>
    <col min="1" max="1" width="23" style="358" customWidth="1"/>
    <col min="2" max="2" width="27.140625" style="358" bestFit="1" customWidth="1"/>
    <col min="3" max="3" width="26.7109375" style="358" bestFit="1" customWidth="1"/>
    <col min="4" max="4" width="28.5703125" style="358" bestFit="1" customWidth="1"/>
    <col min="5" max="5" width="17.140625" style="1644" customWidth="1"/>
    <col min="6" max="6" width="18" style="1644" customWidth="1"/>
    <col min="7" max="7" width="15.42578125" style="1644" bestFit="1" customWidth="1"/>
    <col min="8" max="8" width="19.28515625" style="1644" customWidth="1"/>
    <col min="9" max="9" width="20.7109375" style="1644" customWidth="1"/>
    <col min="10" max="10" width="15.42578125" style="1644" customWidth="1"/>
    <col min="11" max="16384" width="11.42578125" style="358"/>
  </cols>
  <sheetData>
    <row r="1" spans="1:10" ht="83.25" customHeight="1">
      <c r="A1" s="2467"/>
      <c r="B1" s="2467"/>
      <c r="C1" s="2467"/>
      <c r="D1" s="2467"/>
      <c r="E1" s="2467"/>
      <c r="F1" s="2467"/>
      <c r="G1" s="2467"/>
      <c r="H1" s="2467"/>
      <c r="I1" s="2467"/>
      <c r="J1" s="2467"/>
    </row>
    <row r="2" spans="1:10" ht="24" customHeight="1"/>
    <row r="3" spans="1:10" s="1649" customFormat="1" ht="27.75" customHeight="1">
      <c r="A3" s="1884" t="s">
        <v>143</v>
      </c>
      <c r="B3" s="1885" t="s">
        <v>451</v>
      </c>
      <c r="C3" s="1885" t="s">
        <v>253</v>
      </c>
      <c r="D3" s="1886" t="s">
        <v>452</v>
      </c>
      <c r="E3" s="1647"/>
      <c r="F3" s="1647"/>
      <c r="G3" s="1647"/>
      <c r="H3" s="1648"/>
      <c r="I3" s="1647"/>
      <c r="J3" s="1647"/>
    </row>
    <row r="4" spans="1:10">
      <c r="A4" s="699">
        <v>2003</v>
      </c>
      <c r="B4" s="1881">
        <v>211522228.03</v>
      </c>
      <c r="C4" s="1882">
        <v>1627801493.98</v>
      </c>
      <c r="D4" s="1878">
        <f>+C4+B4</f>
        <v>1839323722.01</v>
      </c>
      <c r="G4" s="1645"/>
      <c r="I4" s="1645"/>
      <c r="J4" s="1645"/>
    </row>
    <row r="5" spans="1:10">
      <c r="A5" s="699">
        <v>2004</v>
      </c>
      <c r="B5" s="1613">
        <v>2087223951.9878604</v>
      </c>
      <c r="C5" s="1614">
        <v>5269675834.1821394</v>
      </c>
      <c r="D5" s="1879">
        <f>+C5+B5</f>
        <v>7356899786.1700001</v>
      </c>
      <c r="F5" s="1646"/>
      <c r="G5" s="1645"/>
      <c r="I5" s="1645"/>
      <c r="J5" s="1645"/>
    </row>
    <row r="6" spans="1:10">
      <c r="A6" s="699">
        <v>2005</v>
      </c>
      <c r="B6" s="1613">
        <v>2740119047.3900003</v>
      </c>
      <c r="C6" s="1614">
        <v>6918059326.1500006</v>
      </c>
      <c r="D6" s="1879">
        <f t="shared" ref="D6:D21" si="0">+C6+B6</f>
        <v>9658178373.5400009</v>
      </c>
      <c r="F6" s="1646"/>
      <c r="G6" s="1645"/>
      <c r="I6" s="1645"/>
      <c r="J6" s="1645"/>
    </row>
    <row r="7" spans="1:10">
      <c r="A7" s="699">
        <v>2006</v>
      </c>
      <c r="B7" s="1613">
        <v>2679574110.783494</v>
      </c>
      <c r="C7" s="1614">
        <v>8392526306.6965065</v>
      </c>
      <c r="D7" s="1879">
        <f t="shared" si="0"/>
        <v>11072100417.48</v>
      </c>
      <c r="F7" s="1646"/>
      <c r="G7" s="1645"/>
      <c r="I7" s="1645"/>
      <c r="J7" s="1645"/>
    </row>
    <row r="8" spans="1:10">
      <c r="A8" s="699">
        <v>2007</v>
      </c>
      <c r="B8" s="1613">
        <v>7440643704.1800003</v>
      </c>
      <c r="C8" s="1614">
        <v>13755990830.42</v>
      </c>
      <c r="D8" s="1879">
        <f t="shared" si="0"/>
        <v>21196634534.599998</v>
      </c>
      <c r="F8" s="1646"/>
      <c r="G8" s="1645"/>
      <c r="I8" s="1645"/>
      <c r="J8" s="1645"/>
    </row>
    <row r="9" spans="1:10">
      <c r="A9" s="699">
        <v>2008</v>
      </c>
      <c r="B9" s="1613">
        <v>10090935314.219999</v>
      </c>
      <c r="C9" s="1614">
        <v>22987229737.049999</v>
      </c>
      <c r="D9" s="1879">
        <f t="shared" si="0"/>
        <v>33078165051.269997</v>
      </c>
      <c r="F9" s="1646"/>
      <c r="G9" s="1645"/>
      <c r="I9" s="1645"/>
      <c r="J9" s="1645"/>
    </row>
    <row r="10" spans="1:10">
      <c r="A10" s="699">
        <v>2009</v>
      </c>
      <c r="B10" s="1613">
        <v>12419428715.15</v>
      </c>
      <c r="C10" s="1614">
        <v>25453341929.369999</v>
      </c>
      <c r="D10" s="1879">
        <f t="shared" si="0"/>
        <v>37872770644.519997</v>
      </c>
      <c r="F10" s="1646"/>
      <c r="G10" s="1645"/>
      <c r="I10" s="1645"/>
      <c r="J10" s="1645"/>
    </row>
    <row r="11" spans="1:10">
      <c r="A11" s="699">
        <v>2010</v>
      </c>
      <c r="B11" s="1613">
        <v>13982932933.34</v>
      </c>
      <c r="C11" s="1614">
        <v>29622073160.660004</v>
      </c>
      <c r="D11" s="1879">
        <f t="shared" si="0"/>
        <v>43605006094</v>
      </c>
      <c r="F11" s="1646"/>
      <c r="G11" s="1645"/>
      <c r="I11" s="1645"/>
      <c r="J11" s="1645"/>
    </row>
    <row r="12" spans="1:10">
      <c r="A12" s="699">
        <v>2011</v>
      </c>
      <c r="B12" s="1613">
        <v>15631836986.009998</v>
      </c>
      <c r="C12" s="1614">
        <v>33784047829.830002</v>
      </c>
      <c r="D12" s="1879">
        <f t="shared" si="0"/>
        <v>49415884815.839996</v>
      </c>
      <c r="F12" s="1646"/>
      <c r="G12" s="1645"/>
      <c r="I12" s="1645"/>
      <c r="J12" s="1645"/>
    </row>
    <row r="13" spans="1:10">
      <c r="A13" s="699">
        <v>2012</v>
      </c>
      <c r="B13" s="1613">
        <v>17595724643.350403</v>
      </c>
      <c r="C13" s="1614">
        <v>37469807664.639603</v>
      </c>
      <c r="D13" s="1879">
        <f t="shared" si="0"/>
        <v>55065532307.990005</v>
      </c>
      <c r="F13" s="1646"/>
      <c r="G13" s="1646"/>
      <c r="I13" s="1646"/>
    </row>
    <row r="14" spans="1:10">
      <c r="A14" s="699">
        <v>2013</v>
      </c>
      <c r="B14" s="1613">
        <v>20873289030.960003</v>
      </c>
      <c r="C14" s="1614">
        <v>40609714567.439995</v>
      </c>
      <c r="D14" s="1879">
        <f t="shared" si="0"/>
        <v>61483003598.399994</v>
      </c>
      <c r="F14" s="1646"/>
      <c r="G14" s="1646"/>
      <c r="I14" s="1646"/>
    </row>
    <row r="15" spans="1:10">
      <c r="A15" s="699">
        <v>2014</v>
      </c>
      <c r="B15" s="1613">
        <v>24657599719.139999</v>
      </c>
      <c r="C15" s="1614">
        <v>45263293195.400002</v>
      </c>
      <c r="D15" s="1879">
        <f t="shared" si="0"/>
        <v>69920892914.540009</v>
      </c>
      <c r="F15" s="1646"/>
      <c r="G15" s="1646"/>
      <c r="I15" s="1646"/>
    </row>
    <row r="16" spans="1:10">
      <c r="A16" s="699">
        <v>2015</v>
      </c>
      <c r="B16" s="1613">
        <v>29250900435.389999</v>
      </c>
      <c r="C16" s="1614">
        <v>49801471613.939987</v>
      </c>
      <c r="D16" s="1879">
        <f t="shared" si="0"/>
        <v>79052372049.329987</v>
      </c>
    </row>
    <row r="17" spans="1:10">
      <c r="A17" s="699">
        <v>2016</v>
      </c>
      <c r="B17" s="1613">
        <v>33197918782.480003</v>
      </c>
      <c r="C17" s="1614">
        <v>55851245438.969994</v>
      </c>
      <c r="D17" s="1879">
        <f t="shared" si="0"/>
        <v>89049164221.449997</v>
      </c>
    </row>
    <row r="18" spans="1:10">
      <c r="A18" s="699">
        <v>2017</v>
      </c>
      <c r="B18" s="1611">
        <v>37563341220.540001</v>
      </c>
      <c r="C18" s="1612">
        <v>62094410132.149994</v>
      </c>
      <c r="D18" s="1880">
        <f t="shared" si="0"/>
        <v>99657751352.690002</v>
      </c>
    </row>
    <row r="19" spans="1:10">
      <c r="A19" s="699">
        <v>2018</v>
      </c>
      <c r="B19" s="1611">
        <v>42779387567.769997</v>
      </c>
      <c r="C19" s="1612">
        <v>70074621814.729996</v>
      </c>
      <c r="D19" s="1880">
        <f t="shared" si="0"/>
        <v>112854009382.5</v>
      </c>
    </row>
    <row r="20" spans="1:10">
      <c r="A20" s="699">
        <v>2019</v>
      </c>
      <c r="B20" s="1611">
        <v>46529847103.790001</v>
      </c>
      <c r="C20" s="1612">
        <v>76380977283.079987</v>
      </c>
      <c r="D20" s="1880">
        <f t="shared" si="0"/>
        <v>122910824386.87</v>
      </c>
    </row>
    <row r="21" spans="1:10" s="518" customFormat="1">
      <c r="A21" s="1877" t="s">
        <v>1076</v>
      </c>
      <c r="B21" s="982">
        <v>43252226215.190002</v>
      </c>
      <c r="C21" s="1883">
        <v>57572553686.999992</v>
      </c>
      <c r="D21" s="1880">
        <f t="shared" si="0"/>
        <v>100824779902.19</v>
      </c>
      <c r="E21" s="1644"/>
      <c r="F21" s="1645"/>
      <c r="G21" s="1645"/>
      <c r="H21" s="1645"/>
      <c r="I21" s="1645"/>
      <c r="J21" s="1645"/>
    </row>
    <row r="22" spans="1:10" ht="19.5" customHeight="1">
      <c r="A22" s="1385" t="s">
        <v>63</v>
      </c>
      <c r="B22" s="1386">
        <f>SUM(B4:B21)</f>
        <v>362984451709.70178</v>
      </c>
      <c r="C22" s="1386">
        <f>SUM(C4:C21)</f>
        <v>642928841845.68811</v>
      </c>
      <c r="D22" s="1387">
        <f>SUM(D4:D21)</f>
        <v>1005913293555.3899</v>
      </c>
      <c r="E22" s="1645"/>
    </row>
  </sheetData>
  <mergeCells count="1">
    <mergeCell ref="A1:J1"/>
  </mergeCells>
  <conditionalFormatting sqref="B20:C21">
    <cfRule type="cellIs" dxfId="23" priority="1" operator="equal">
      <formula>0</formula>
    </cfRule>
  </conditionalFormatting>
  <pageMargins left="0.7" right="0.7" top="0.75" bottom="0.75" header="0.3" footer="0.3"/>
  <pageSetup scale="51"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74"/>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T1048576"/>
    </sheetView>
  </sheetViews>
  <sheetFormatPr baseColWidth="10" defaultRowHeight="15"/>
  <cols>
    <col min="1" max="1" width="19.85546875" style="359" customWidth="1"/>
    <col min="2" max="2" width="26.140625" style="359" customWidth="1"/>
    <col min="3" max="3" width="26.5703125" style="359" customWidth="1"/>
    <col min="4" max="4" width="27.140625" style="359" customWidth="1"/>
    <col min="5" max="5" width="29.28515625" style="359" customWidth="1"/>
    <col min="6" max="6" width="31.28515625" style="359" customWidth="1"/>
    <col min="7" max="7" width="11.42578125" style="359"/>
    <col min="8" max="8" width="23.7109375" style="359" customWidth="1"/>
    <col min="9" max="9" width="18.7109375" style="359" customWidth="1"/>
    <col min="10" max="10" width="16.42578125" style="359" customWidth="1"/>
    <col min="11" max="11" width="9.42578125" style="359" customWidth="1"/>
    <col min="12" max="16384" width="11.42578125" style="359"/>
  </cols>
  <sheetData>
    <row r="1" spans="1:11" ht="94.5" customHeight="1">
      <c r="A1" s="2468" t="s">
        <v>459</v>
      </c>
      <c r="B1" s="2469"/>
      <c r="C1" s="2469"/>
      <c r="D1" s="2469"/>
      <c r="E1" s="2469"/>
      <c r="F1" s="2469"/>
      <c r="G1" s="2469"/>
    </row>
    <row r="2" spans="1:11" ht="12.75" customHeight="1">
      <c r="A2" s="977"/>
      <c r="B2" s="1187"/>
      <c r="C2" s="1187"/>
      <c r="D2" s="1187"/>
      <c r="E2" s="1187"/>
      <c r="F2" s="1187"/>
    </row>
    <row r="3" spans="1:11" ht="41.25" customHeight="1">
      <c r="A3" s="1388" t="s">
        <v>17</v>
      </c>
      <c r="B3" s="1389" t="s">
        <v>453</v>
      </c>
      <c r="C3" s="1389" t="s">
        <v>454</v>
      </c>
      <c r="D3" s="1389" t="s">
        <v>455</v>
      </c>
      <c r="E3" s="1389" t="s">
        <v>456</v>
      </c>
      <c r="F3" s="1390" t="s">
        <v>457</v>
      </c>
    </row>
    <row r="4" spans="1:11">
      <c r="A4" s="1118">
        <v>2003</v>
      </c>
      <c r="B4" s="1119">
        <v>63456668.409345008</v>
      </c>
      <c r="C4" s="1119">
        <v>488340448.19365501</v>
      </c>
      <c r="D4" s="1119">
        <v>148065559.62180501</v>
      </c>
      <c r="E4" s="1119">
        <v>1139461045.7851951</v>
      </c>
      <c r="F4" s="1888">
        <f t="shared" ref="F4:F18" si="0">SUM(B4:E4)</f>
        <v>1839323722.0100002</v>
      </c>
      <c r="G4" s="380"/>
    </row>
    <row r="5" spans="1:11">
      <c r="A5" s="1118">
        <v>2004</v>
      </c>
      <c r="B5" s="1119">
        <v>542678227.51684356</v>
      </c>
      <c r="C5" s="1119">
        <v>1370115716.8873563</v>
      </c>
      <c r="D5" s="1119">
        <v>1544545724.4710164</v>
      </c>
      <c r="E5" s="1119">
        <v>3899560117.2947831</v>
      </c>
      <c r="F5" s="1120">
        <f>SUM(B5:E5)</f>
        <v>7356899786.1700001</v>
      </c>
      <c r="G5" s="380"/>
    </row>
    <row r="6" spans="1:11">
      <c r="A6" s="1118">
        <v>2005</v>
      </c>
      <c r="B6" s="1119">
        <v>712430952.32140017</v>
      </c>
      <c r="C6" s="1119">
        <v>1798695424.7990003</v>
      </c>
      <c r="D6" s="1119">
        <v>2027688095.0686002</v>
      </c>
      <c r="E6" s="1119">
        <v>5119363901.3510008</v>
      </c>
      <c r="F6" s="1120">
        <f t="shared" si="0"/>
        <v>9658178373.5400009</v>
      </c>
      <c r="G6" s="380"/>
      <c r="H6" s="2269"/>
      <c r="I6" s="2269"/>
      <c r="J6" s="2269"/>
    </row>
    <row r="7" spans="1:11">
      <c r="A7" s="1118">
        <v>2006</v>
      </c>
      <c r="B7" s="1119">
        <v>696689268.80370843</v>
      </c>
      <c r="C7" s="1119">
        <v>2182056839.7410917</v>
      </c>
      <c r="D7" s="1119">
        <v>1982884841.9797854</v>
      </c>
      <c r="E7" s="1119">
        <v>6210469466.9554148</v>
      </c>
      <c r="F7" s="1120">
        <f t="shared" si="0"/>
        <v>11072100417.48</v>
      </c>
      <c r="G7" s="380"/>
      <c r="H7" s="2269"/>
      <c r="I7" s="2269"/>
      <c r="J7" s="2269"/>
      <c r="K7" s="381"/>
    </row>
    <row r="8" spans="1:11">
      <c r="A8" s="1118">
        <v>2007</v>
      </c>
      <c r="B8" s="1119">
        <v>2008973800.1286001</v>
      </c>
      <c r="C8" s="1119">
        <v>3714117524.2134004</v>
      </c>
      <c r="D8" s="1119">
        <v>5431669904.0514002</v>
      </c>
      <c r="E8" s="1119">
        <v>10041873306.2066</v>
      </c>
      <c r="F8" s="1120">
        <f t="shared" si="0"/>
        <v>21196634534.600002</v>
      </c>
      <c r="G8" s="380"/>
      <c r="H8" s="2269"/>
      <c r="I8" s="2270"/>
      <c r="J8" s="2270"/>
    </row>
    <row r="9" spans="1:11">
      <c r="A9" s="1118">
        <v>2008</v>
      </c>
      <c r="B9" s="1119">
        <v>2875916564.5526996</v>
      </c>
      <c r="C9" s="1119">
        <v>6551360475.0592489</v>
      </c>
      <c r="D9" s="1119">
        <v>7215018749.6672993</v>
      </c>
      <c r="E9" s="1119">
        <v>16435869261.990749</v>
      </c>
      <c r="F9" s="1120">
        <f t="shared" si="0"/>
        <v>33078165051.269997</v>
      </c>
      <c r="G9" s="380"/>
      <c r="H9" s="2269"/>
      <c r="I9" s="2269"/>
      <c r="J9" s="2269"/>
    </row>
    <row r="10" spans="1:11">
      <c r="A10" s="1118">
        <v>2009</v>
      </c>
      <c r="B10" s="1119">
        <v>3539537183.8177495</v>
      </c>
      <c r="C10" s="1119">
        <v>7254202449.8704491</v>
      </c>
      <c r="D10" s="1119">
        <v>8879891531.3322487</v>
      </c>
      <c r="E10" s="1119">
        <v>18199139479.49955</v>
      </c>
      <c r="F10" s="1120">
        <f t="shared" si="0"/>
        <v>37872770644.519997</v>
      </c>
      <c r="G10" s="380"/>
      <c r="H10" s="2269"/>
      <c r="I10" s="2269"/>
      <c r="J10" s="2269"/>
    </row>
    <row r="11" spans="1:11">
      <c r="A11" s="1118">
        <v>2010</v>
      </c>
      <c r="B11" s="1119">
        <v>3985135886.0018997</v>
      </c>
      <c r="C11" s="1119">
        <v>8442290850.7881002</v>
      </c>
      <c r="D11" s="1119">
        <v>9997797047.3381004</v>
      </c>
      <c r="E11" s="1119">
        <v>21179782309.871902</v>
      </c>
      <c r="F11" s="1120">
        <f t="shared" si="0"/>
        <v>43605006094</v>
      </c>
      <c r="G11" s="380"/>
      <c r="H11" s="2269"/>
      <c r="I11" s="2269"/>
      <c r="J11" s="2269"/>
      <c r="K11" s="380"/>
    </row>
    <row r="12" spans="1:11">
      <c r="A12" s="1118">
        <v>2011</v>
      </c>
      <c r="B12" s="1119">
        <v>4455073541.0128489</v>
      </c>
      <c r="C12" s="1119">
        <v>9628453631.5015488</v>
      </c>
      <c r="D12" s="1119">
        <v>11176763444.997149</v>
      </c>
      <c r="E12" s="1119">
        <v>24155594198.328449</v>
      </c>
      <c r="F12" s="1120">
        <f t="shared" si="0"/>
        <v>49415884815.839996</v>
      </c>
      <c r="G12" s="380"/>
      <c r="H12" s="2269"/>
      <c r="I12" s="2269"/>
      <c r="J12" s="2269"/>
      <c r="K12" s="381"/>
    </row>
    <row r="13" spans="1:11">
      <c r="A13" s="1118">
        <v>2012</v>
      </c>
      <c r="B13" s="1119">
        <v>5014781523.3548641</v>
      </c>
      <c r="C13" s="1119">
        <v>10678895184.422285</v>
      </c>
      <c r="D13" s="1119">
        <v>12580943119.995537</v>
      </c>
      <c r="E13" s="1119">
        <v>26790912480.217316</v>
      </c>
      <c r="F13" s="1120">
        <f t="shared" si="0"/>
        <v>55065532307.990005</v>
      </c>
      <c r="G13" s="380"/>
      <c r="H13" s="2269"/>
      <c r="I13" s="2269"/>
      <c r="J13" s="2269"/>
    </row>
    <row r="14" spans="1:11">
      <c r="A14" s="1118">
        <v>2013</v>
      </c>
      <c r="B14" s="1119">
        <v>5948887373.8236008</v>
      </c>
      <c r="C14" s="1119">
        <v>11573768651.720398</v>
      </c>
      <c r="D14" s="1119">
        <v>14924401657.136402</v>
      </c>
      <c r="E14" s="1119">
        <v>29035945915.719597</v>
      </c>
      <c r="F14" s="1120">
        <f t="shared" si="0"/>
        <v>61483003598.399994</v>
      </c>
      <c r="G14" s="380"/>
      <c r="H14" s="2269"/>
      <c r="I14" s="2269"/>
      <c r="J14" s="2269"/>
    </row>
    <row r="15" spans="1:11">
      <c r="A15" s="1118">
        <v>2014</v>
      </c>
      <c r="B15" s="1119">
        <v>7027415919.9548988</v>
      </c>
      <c r="C15" s="1119">
        <v>12900038560.688999</v>
      </c>
      <c r="D15" s="1119">
        <v>17630183799.185101</v>
      </c>
      <c r="E15" s="1119">
        <v>32363254634.710999</v>
      </c>
      <c r="F15" s="1120">
        <f t="shared" si="0"/>
        <v>69920892914.539993</v>
      </c>
      <c r="G15" s="380"/>
      <c r="H15" s="2269"/>
      <c r="I15" s="2269"/>
      <c r="J15" s="2269"/>
    </row>
    <row r="16" spans="1:11">
      <c r="A16" s="1118">
        <v>2015</v>
      </c>
      <c r="B16" s="1119">
        <v>8336506624.0861492</v>
      </c>
      <c r="C16" s="1119">
        <v>14193419409.972895</v>
      </c>
      <c r="D16" s="1119">
        <v>20914393811.303848</v>
      </c>
      <c r="E16" s="1119">
        <v>35608052203.967087</v>
      </c>
      <c r="F16" s="1120">
        <f t="shared" si="0"/>
        <v>79052372049.329987</v>
      </c>
      <c r="G16" s="380"/>
      <c r="H16" s="2269"/>
      <c r="I16" s="2269"/>
      <c r="J16" s="2269"/>
      <c r="K16" s="380"/>
    </row>
    <row r="17" spans="1:10">
      <c r="A17" s="1118">
        <v>2016</v>
      </c>
      <c r="B17" s="1119">
        <v>9461406853.0067997</v>
      </c>
      <c r="C17" s="1119">
        <v>15917604950.106447</v>
      </c>
      <c r="D17" s="1119">
        <v>23736511929.473202</v>
      </c>
      <c r="E17" s="1119">
        <v>39933640488.863541</v>
      </c>
      <c r="F17" s="1120">
        <f t="shared" si="0"/>
        <v>89049164221.449982</v>
      </c>
      <c r="G17" s="380"/>
      <c r="H17" s="2269"/>
      <c r="I17" s="2269"/>
      <c r="J17" s="2269"/>
    </row>
    <row r="18" spans="1:10">
      <c r="A18" s="1121">
        <v>2017</v>
      </c>
      <c r="B18" s="1119">
        <v>10705552247.853899</v>
      </c>
      <c r="C18" s="1119">
        <v>17696906887.662746</v>
      </c>
      <c r="D18" s="1119">
        <v>26857788972.6861</v>
      </c>
      <c r="E18" s="1119">
        <v>44397503244.487244</v>
      </c>
      <c r="F18" s="1120">
        <f t="shared" si="0"/>
        <v>99657751352.689987</v>
      </c>
      <c r="G18" s="380"/>
      <c r="H18" s="2269"/>
      <c r="I18" s="2270"/>
      <c r="J18" s="2269"/>
    </row>
    <row r="19" spans="1:10">
      <c r="A19" s="1121">
        <v>2018</v>
      </c>
      <c r="B19" s="1119">
        <v>12192125456.814447</v>
      </c>
      <c r="C19" s="1119">
        <v>19971267217.198051</v>
      </c>
      <c r="D19" s="1119">
        <v>30587262110.955547</v>
      </c>
      <c r="E19" s="1119">
        <v>50103354597.531952</v>
      </c>
      <c r="F19" s="1120">
        <f>SUM(B19:E19)</f>
        <v>112854009382.5</v>
      </c>
      <c r="G19" s="380"/>
      <c r="H19" s="2269"/>
      <c r="I19" s="2269"/>
      <c r="J19" s="2269"/>
    </row>
    <row r="20" spans="1:10">
      <c r="A20" s="1121">
        <v>2019</v>
      </c>
      <c r="B20" s="1119">
        <v>13261006424.580149</v>
      </c>
      <c r="C20" s="1119">
        <v>21768578525.677795</v>
      </c>
      <c r="D20" s="1119">
        <v>33268840679.20985</v>
      </c>
      <c r="E20" s="1119">
        <v>54612398757.402191</v>
      </c>
      <c r="F20" s="1120">
        <f>SUM(B20:E20)</f>
        <v>122910824386.86998</v>
      </c>
      <c r="G20" s="380"/>
      <c r="H20" s="2269"/>
      <c r="I20" s="2269"/>
      <c r="J20" s="2269"/>
    </row>
    <row r="21" spans="1:10">
      <c r="A21" s="1887" t="s">
        <v>1076</v>
      </c>
      <c r="B21" s="1119">
        <v>12326884471.329149</v>
      </c>
      <c r="C21" s="1119">
        <v>16408177800.794996</v>
      </c>
      <c r="D21" s="1119">
        <v>30925341743.860851</v>
      </c>
      <c r="E21" s="1119">
        <v>41164375886.204994</v>
      </c>
      <c r="F21" s="1120">
        <f>SUM(B21:E21)</f>
        <v>100824779902.19</v>
      </c>
      <c r="G21" s="380"/>
      <c r="H21" s="2269"/>
      <c r="I21" s="2269"/>
      <c r="J21" s="2269"/>
    </row>
    <row r="22" spans="1:10" ht="17.25" customHeight="1">
      <c r="A22" s="1122" t="s">
        <v>63</v>
      </c>
      <c r="B22" s="1889">
        <f>SUM(B4:B21)</f>
        <v>103154458987.36905</v>
      </c>
      <c r="C22" s="1890">
        <f t="shared" ref="C22:F22" si="1">SUM(C4:C21)</f>
        <v>182538290549.29846</v>
      </c>
      <c r="D22" s="1890">
        <f t="shared" si="1"/>
        <v>259829992722.3338</v>
      </c>
      <c r="E22" s="1890">
        <f t="shared" si="1"/>
        <v>460390551296.38861</v>
      </c>
      <c r="F22" s="1891">
        <f t="shared" si="1"/>
        <v>1005913293555.3899</v>
      </c>
      <c r="H22" s="2269"/>
      <c r="I22" s="2269"/>
      <c r="J22" s="2269"/>
    </row>
    <row r="23" spans="1:10">
      <c r="A23" s="1123"/>
      <c r="B23" s="1123"/>
      <c r="C23" s="1123"/>
      <c r="D23" s="1123"/>
      <c r="E23" s="1123"/>
      <c r="F23" s="1123"/>
    </row>
    <row r="25" spans="1:10">
      <c r="C25" s="490"/>
      <c r="E25" s="490"/>
    </row>
    <row r="73" spans="5:6">
      <c r="F73" s="1119"/>
    </row>
    <row r="74" spans="5:6">
      <c r="E74" s="1119"/>
      <c r="F74" s="1119"/>
    </row>
  </sheetData>
  <mergeCells count="1">
    <mergeCell ref="A1:G1"/>
  </mergeCells>
  <conditionalFormatting sqref="B20:E21">
    <cfRule type="cellIs" dxfId="22" priority="1" operator="equal">
      <formula>0</formula>
    </cfRule>
  </conditionalFormatting>
  <pageMargins left="0.7" right="0.7" top="0.75" bottom="0.75" header="0.3" footer="0.3"/>
  <pageSetup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7" sqref="J17"/>
    </sheetView>
  </sheetViews>
  <sheetFormatPr baseColWidth="10" defaultRowHeight="15"/>
  <cols>
    <col min="1" max="1" width="15.140625" style="435" customWidth="1"/>
    <col min="2" max="2" width="21.42578125" style="435" customWidth="1"/>
    <col min="3" max="3" width="19.140625" style="435" customWidth="1"/>
    <col min="4" max="4" width="21.7109375" style="435" customWidth="1"/>
    <col min="5" max="5" width="22.28515625" style="435" customWidth="1"/>
    <col min="6" max="6" width="21.42578125" style="435" customWidth="1"/>
    <col min="7" max="7" width="25.140625" style="435" customWidth="1"/>
    <col min="8" max="9" width="14.85546875" style="435" customWidth="1"/>
    <col min="10" max="10" width="28.7109375" style="435" customWidth="1"/>
    <col min="11" max="11" width="22" style="435" bestFit="1" customWidth="1"/>
    <col min="12" max="12" width="14" style="435" customWidth="1"/>
    <col min="13" max="13" width="17.140625" style="435" bestFit="1" customWidth="1"/>
    <col min="14" max="14" width="21" style="435" bestFit="1" customWidth="1"/>
    <col min="15" max="16384" width="11.42578125" style="435"/>
  </cols>
  <sheetData>
    <row r="1" spans="1:14" ht="15.75" customHeight="1">
      <c r="A1" s="2470" t="s">
        <v>519</v>
      </c>
      <c r="B1" s="2470"/>
      <c r="C1" s="2470"/>
      <c r="D1" s="2470"/>
      <c r="E1" s="2470"/>
      <c r="F1" s="2470"/>
      <c r="G1" s="2470"/>
      <c r="H1" s="2470"/>
      <c r="I1" s="1439"/>
      <c r="J1" s="650"/>
      <c r="K1" s="650"/>
      <c r="L1" s="458"/>
    </row>
    <row r="2" spans="1:14" s="459" customFormat="1" ht="41.25" customHeight="1">
      <c r="A2" s="2470"/>
      <c r="B2" s="2470"/>
      <c r="C2" s="2470"/>
      <c r="D2" s="2470"/>
      <c r="E2" s="2470"/>
      <c r="F2" s="2470"/>
      <c r="G2" s="2470"/>
      <c r="H2" s="2470"/>
      <c r="I2" s="1439"/>
      <c r="J2" s="650"/>
      <c r="K2" s="650"/>
      <c r="L2" s="458"/>
    </row>
    <row r="3" spans="1:14" ht="18" customHeight="1">
      <c r="A3" s="436"/>
      <c r="B3" s="436"/>
      <c r="C3" s="436"/>
      <c r="D3" s="436"/>
      <c r="E3" s="436"/>
      <c r="F3" s="436"/>
      <c r="G3" s="459"/>
      <c r="H3" s="459"/>
      <c r="I3" s="459"/>
      <c r="J3" s="459"/>
      <c r="K3" s="459"/>
      <c r="L3" s="459"/>
      <c r="M3" s="606"/>
    </row>
    <row r="4" spans="1:14" s="928" customFormat="1" ht="33.75" customHeight="1">
      <c r="A4" s="622" t="s">
        <v>17</v>
      </c>
      <c r="B4" s="1306" t="s">
        <v>868</v>
      </c>
      <c r="C4" s="1306" t="s">
        <v>516</v>
      </c>
      <c r="D4" s="1306" t="s">
        <v>821</v>
      </c>
      <c r="E4" s="1306" t="s">
        <v>517</v>
      </c>
      <c r="F4" s="1307" t="s">
        <v>2</v>
      </c>
      <c r="G4" s="1896" t="s">
        <v>518</v>
      </c>
      <c r="H4" s="1897" t="s">
        <v>828</v>
      </c>
      <c r="I4" s="1445"/>
      <c r="J4" s="655"/>
      <c r="K4" s="655"/>
      <c r="M4" s="929"/>
      <c r="N4" s="927"/>
    </row>
    <row r="5" spans="1:14" ht="14.25" customHeight="1">
      <c r="A5" s="1304">
        <v>2005</v>
      </c>
      <c r="B5" s="1608">
        <v>0</v>
      </c>
      <c r="C5" s="1609">
        <v>0</v>
      </c>
      <c r="D5" s="1609">
        <f>+'IV.1.3. Ingr y egr SDSS'!C7</f>
        <v>604604920.63</v>
      </c>
      <c r="E5" s="1610">
        <f>+'IV.1.5 Rec. x origen'!D6</f>
        <v>2027688095.0686002</v>
      </c>
      <c r="F5" s="1893">
        <f>SUM(B5:E5)</f>
        <v>2632293015.6986003</v>
      </c>
      <c r="G5" s="1898">
        <v>1020002000000</v>
      </c>
      <c r="H5" s="1899">
        <f>+F5/G5</f>
        <v>2.5806743670096729E-3</v>
      </c>
      <c r="I5" s="1446"/>
      <c r="J5" s="656"/>
      <c r="M5" s="606"/>
      <c r="N5" s="488"/>
    </row>
    <row r="6" spans="1:14" ht="14.25" customHeight="1">
      <c r="A6" s="1304">
        <v>2006</v>
      </c>
      <c r="B6" s="1611">
        <v>0</v>
      </c>
      <c r="C6" s="1245">
        <v>0</v>
      </c>
      <c r="D6" s="1245">
        <f>+'IV.1.3. Ingr y egr SDSS'!C8</f>
        <v>724509996.65999997</v>
      </c>
      <c r="E6" s="1612">
        <f>+'IV.1.5 Rec. x origen'!D7</f>
        <v>1982884841.9797854</v>
      </c>
      <c r="F6" s="1894">
        <f t="shared" ref="F6:F14" si="0">SUM(B6:E6)</f>
        <v>2707394838.6397853</v>
      </c>
      <c r="G6" s="1175">
        <v>1189801900000</v>
      </c>
      <c r="H6" s="795">
        <f t="shared" ref="H6:H14" si="1">+F6/G6</f>
        <v>2.2755005170522801E-3</v>
      </c>
      <c r="I6" s="1446"/>
      <c r="J6" s="656"/>
      <c r="M6" s="606"/>
      <c r="N6" s="488"/>
    </row>
    <row r="7" spans="1:14" ht="14.25" customHeight="1">
      <c r="A7" s="1304">
        <v>2007</v>
      </c>
      <c r="B7" s="1611">
        <v>0</v>
      </c>
      <c r="C7" s="1245">
        <v>125000000</v>
      </c>
      <c r="D7" s="1245">
        <f>+'IV.1.3. Ingr y egr SDSS'!C9</f>
        <v>1566425499.9599998</v>
      </c>
      <c r="E7" s="1612">
        <f>+'IV.1.5 Rec. x origen'!D8</f>
        <v>5431669904.0514002</v>
      </c>
      <c r="F7" s="1894">
        <f t="shared" si="0"/>
        <v>7123095404.0114002</v>
      </c>
      <c r="G7" s="1175">
        <v>1364210300000</v>
      </c>
      <c r="H7" s="795">
        <f t="shared" si="1"/>
        <v>5.2214056762446377E-3</v>
      </c>
      <c r="I7" s="1446"/>
      <c r="J7" s="656"/>
      <c r="M7" s="606"/>
      <c r="N7" s="488"/>
    </row>
    <row r="8" spans="1:14" ht="14.25" customHeight="1">
      <c r="A8" s="1304">
        <v>2008</v>
      </c>
      <c r="B8" s="1611">
        <v>0</v>
      </c>
      <c r="C8" s="1245">
        <v>256250000</v>
      </c>
      <c r="D8" s="1245">
        <f>+'IV.1.3. Ingr y egr SDSS'!C10</f>
        <v>2203369531</v>
      </c>
      <c r="E8" s="1612">
        <f>+'IV.1.5 Rec. x origen'!D9</f>
        <v>7215018749.6672993</v>
      </c>
      <c r="F8" s="1894">
        <f t="shared" si="0"/>
        <v>9674638280.6672993</v>
      </c>
      <c r="G8" s="1175">
        <v>1576162800000</v>
      </c>
      <c r="H8" s="795">
        <f t="shared" si="1"/>
        <v>6.138095811338333E-3</v>
      </c>
      <c r="I8" s="1446"/>
      <c r="J8" s="656"/>
      <c r="M8" s="606"/>
      <c r="N8" s="488"/>
    </row>
    <row r="9" spans="1:14" ht="14.25" customHeight="1">
      <c r="A9" s="1304">
        <v>2009</v>
      </c>
      <c r="B9" s="1611">
        <f>+'IV.1.3. Ingr y egr SDSS'!F11</f>
        <v>178872817.62</v>
      </c>
      <c r="C9" s="1245">
        <v>18750000</v>
      </c>
      <c r="D9" s="1245">
        <f>+'IV.1.3. Ingr y egr SDSS'!C11</f>
        <v>3190675855.0100002</v>
      </c>
      <c r="E9" s="1612">
        <f>+'IV.1.5 Rec. x origen'!D10</f>
        <v>8879891531.3322487</v>
      </c>
      <c r="F9" s="1894">
        <f t="shared" si="0"/>
        <v>12268190203.96225</v>
      </c>
      <c r="G9" s="1175">
        <v>1678762600000</v>
      </c>
      <c r="H9" s="795">
        <f t="shared" si="1"/>
        <v>7.3078767682591035E-3</v>
      </c>
      <c r="I9" s="1446"/>
      <c r="J9" s="656"/>
      <c r="M9" s="606"/>
      <c r="N9" s="488"/>
    </row>
    <row r="10" spans="1:14" ht="14.25" customHeight="1">
      <c r="A10" s="1304">
        <v>2010</v>
      </c>
      <c r="B10" s="1611">
        <f>+'IV.1.3. Ingr y egr SDSS'!F12</f>
        <v>95767340.060000002</v>
      </c>
      <c r="C10" s="1245">
        <v>0</v>
      </c>
      <c r="D10" s="1245">
        <f>+'IV.1.3. Ingr y egr SDSS'!C12</f>
        <v>3736675849.46</v>
      </c>
      <c r="E10" s="1612">
        <f>+'IV.1.5 Rec. x origen'!D11</f>
        <v>9997797047.3381004</v>
      </c>
      <c r="F10" s="1894">
        <f t="shared" si="0"/>
        <v>13830240236.858101</v>
      </c>
      <c r="G10" s="1175">
        <v>1901896700000</v>
      </c>
      <c r="H10" s="795">
        <f t="shared" si="1"/>
        <v>7.2718146242422635E-3</v>
      </c>
      <c r="I10" s="1446"/>
      <c r="J10" s="656"/>
      <c r="M10" s="606"/>
      <c r="N10" s="488"/>
    </row>
    <row r="11" spans="1:14" ht="14.25" customHeight="1">
      <c r="A11" s="1304">
        <v>2011</v>
      </c>
      <c r="B11" s="1611">
        <f>+'IV.1.3. Ingr y egr SDSS'!F13</f>
        <v>320281085.42000002</v>
      </c>
      <c r="C11" s="1245">
        <v>0</v>
      </c>
      <c r="D11" s="1245">
        <f>+'IV.1.3. Ingr y egr SDSS'!C13</f>
        <v>4134675852</v>
      </c>
      <c r="E11" s="1612">
        <f>+'IV.1.5 Rec. x origen'!D12</f>
        <v>11176763444.997149</v>
      </c>
      <c r="F11" s="1894">
        <f t="shared" si="0"/>
        <v>15631720382.417149</v>
      </c>
      <c r="G11" s="1175">
        <v>2119301799999.9998</v>
      </c>
      <c r="H11" s="795">
        <f t="shared" si="1"/>
        <v>7.3758821808282094E-3</v>
      </c>
      <c r="I11" s="1446"/>
      <c r="J11" s="656"/>
      <c r="M11" s="606"/>
      <c r="N11" s="488"/>
    </row>
    <row r="12" spans="1:14" ht="14.25" customHeight="1">
      <c r="A12" s="1304">
        <v>2012</v>
      </c>
      <c r="B12" s="1611">
        <f>+'IV.1.3. Ingr y egr SDSS'!F14</f>
        <v>349151178.95999998</v>
      </c>
      <c r="C12" s="1245">
        <v>0</v>
      </c>
      <c r="D12" s="1245">
        <f>+'IV.1.3. Ingr y egr SDSS'!C14</f>
        <v>4599999999.96</v>
      </c>
      <c r="E12" s="1612">
        <f>+'IV.1.5 Rec. x origen'!D13</f>
        <v>12580943119.995537</v>
      </c>
      <c r="F12" s="1894">
        <f t="shared" si="0"/>
        <v>17530094298.915535</v>
      </c>
      <c r="G12" s="1175">
        <v>2316783700000</v>
      </c>
      <c r="H12" s="795">
        <f t="shared" si="1"/>
        <v>7.5665649317696489E-3</v>
      </c>
      <c r="I12" s="1446"/>
      <c r="J12" s="656"/>
      <c r="K12" s="2271"/>
      <c r="M12" s="606"/>
      <c r="N12" s="488"/>
    </row>
    <row r="13" spans="1:14" ht="14.25" customHeight="1">
      <c r="A13" s="1304">
        <v>2013</v>
      </c>
      <c r="B13" s="1611">
        <f>+'IV.1.3. Ingr y egr SDSS'!F15</f>
        <v>362641633.79000002</v>
      </c>
      <c r="C13" s="1245">
        <v>0</v>
      </c>
      <c r="D13" s="1245">
        <f>+'IV.1.3. Ingr y egr SDSS'!C15</f>
        <v>5302610000</v>
      </c>
      <c r="E13" s="1612">
        <f>+'IV.1.5 Rec. x origen'!D14</f>
        <v>14924401657.136402</v>
      </c>
      <c r="F13" s="1894">
        <f t="shared" si="0"/>
        <v>20589653290.926403</v>
      </c>
      <c r="G13" s="1175">
        <v>2534067800000</v>
      </c>
      <c r="H13" s="795">
        <f t="shared" si="1"/>
        <v>8.1251390712302179E-3</v>
      </c>
      <c r="I13" s="1446"/>
      <c r="J13" s="656"/>
      <c r="K13" s="2271"/>
      <c r="M13" s="606"/>
      <c r="N13" s="488"/>
    </row>
    <row r="14" spans="1:14" ht="14.25" customHeight="1">
      <c r="A14" s="1304">
        <v>2014</v>
      </c>
      <c r="B14" s="1611">
        <f>+'IV.1.3. Ingr y egr SDSS'!F16</f>
        <v>332071916.05000001</v>
      </c>
      <c r="C14" s="1245">
        <v>0</v>
      </c>
      <c r="D14" s="1245">
        <f>+'IV.1.3. Ingr y egr SDSS'!C16</f>
        <v>6839999499</v>
      </c>
      <c r="E14" s="1612">
        <f>+'IV.1.5 Rec. x origen'!D15</f>
        <v>17630183799.185101</v>
      </c>
      <c r="F14" s="1894">
        <f t="shared" si="0"/>
        <v>24802255214.2351</v>
      </c>
      <c r="G14" s="1175">
        <v>2786229703801.9404</v>
      </c>
      <c r="H14" s="795">
        <f t="shared" si="1"/>
        <v>8.9017266524692006E-3</v>
      </c>
      <c r="I14" s="1446"/>
      <c r="J14" s="656"/>
      <c r="K14" s="2271"/>
      <c r="M14" s="606"/>
      <c r="N14" s="488"/>
    </row>
    <row r="15" spans="1:14" ht="14.25" customHeight="1">
      <c r="A15" s="1304">
        <v>2015</v>
      </c>
      <c r="B15" s="1611">
        <f>+'IV.1.3. Ingr y egr SDSS'!F17</f>
        <v>355290192.04999995</v>
      </c>
      <c r="C15" s="1245">
        <v>0</v>
      </c>
      <c r="D15" s="1245">
        <f>+'IV.1.3. Ingr y egr SDSS'!C17</f>
        <v>6922811271.25</v>
      </c>
      <c r="E15" s="1612">
        <f>+'IV.1.5 Rec. x origen'!D16</f>
        <v>20914393811.303848</v>
      </c>
      <c r="F15" s="1894">
        <f t="shared" ref="F15:F20" si="2">SUM(B15:E15)</f>
        <v>28192495274.603848</v>
      </c>
      <c r="G15" s="1176">
        <v>3068138700000</v>
      </c>
      <c r="H15" s="795">
        <f>+F15/G15</f>
        <v>9.1887942597262129E-3</v>
      </c>
      <c r="I15" s="1446"/>
      <c r="J15" s="656"/>
      <c r="K15" s="2271"/>
      <c r="M15" s="606"/>
      <c r="N15" s="488"/>
    </row>
    <row r="16" spans="1:14" ht="14.25" customHeight="1">
      <c r="A16" s="1305">
        <v>2016</v>
      </c>
      <c r="B16" s="1613">
        <f>+'IV.1.3. Ingr y egr SDSS'!F18</f>
        <v>371308008.60000002</v>
      </c>
      <c r="C16" s="1246">
        <v>0</v>
      </c>
      <c r="D16" s="1246">
        <f>+'IV.1.3. Ingr y egr SDSS'!C18</f>
        <v>8498167479</v>
      </c>
      <c r="E16" s="1614">
        <f>+'IV.1.5 Rec. x origen'!D17</f>
        <v>23736511929.473202</v>
      </c>
      <c r="F16" s="1895">
        <f t="shared" si="2"/>
        <v>32605987417.073204</v>
      </c>
      <c r="G16" s="1176">
        <v>3298427000000</v>
      </c>
      <c r="H16" s="907">
        <f>F16/G16</f>
        <v>9.8853142473891969E-3</v>
      </c>
      <c r="I16" s="1446"/>
      <c r="J16" s="656"/>
      <c r="K16" s="2271"/>
      <c r="M16" s="606"/>
      <c r="N16" s="488"/>
    </row>
    <row r="17" spans="1:14" s="437" customFormat="1" ht="14.25" customHeight="1">
      <c r="A17" s="1305">
        <v>2017</v>
      </c>
      <c r="B17" s="1613">
        <f>+'IV.1.3. Ingr y egr SDSS'!F19</f>
        <v>666539596.8900001</v>
      </c>
      <c r="C17" s="1246">
        <v>0</v>
      </c>
      <c r="D17" s="1246">
        <f>+'IV.1.3. Ingr y egr SDSS'!C19</f>
        <v>8861365332.7000008</v>
      </c>
      <c r="E17" s="1614">
        <f>+'IV.1.5 Rec. x origen'!D18</f>
        <v>26857788972.6861</v>
      </c>
      <c r="F17" s="1895">
        <f t="shared" si="2"/>
        <v>36385693902.2761</v>
      </c>
      <c r="G17" s="1176">
        <f>1000000*3613147.14416204</f>
        <v>3613147144162.04</v>
      </c>
      <c r="H17" s="907">
        <f>F17/G17</f>
        <v>1.0070360395110523E-2</v>
      </c>
      <c r="I17" s="1446"/>
      <c r="J17" s="656"/>
    </row>
    <row r="18" spans="1:14" s="437" customFormat="1" ht="14.25" customHeight="1">
      <c r="A18" s="1305">
        <v>2018</v>
      </c>
      <c r="B18" s="1613">
        <f>+'IV.1.3. Ingr y egr SDSS'!F20</f>
        <v>793166886.71000004</v>
      </c>
      <c r="C18" s="1246">
        <v>0</v>
      </c>
      <c r="D18" s="1246">
        <f>+'IV.1.3. Ingr y egr SDSS'!C20</f>
        <v>9303031999.3699989</v>
      </c>
      <c r="E18" s="1614">
        <f>+'IV.1.5 Rec. x origen'!D19</f>
        <v>30587262110.955547</v>
      </c>
      <c r="F18" s="1895">
        <f t="shared" si="2"/>
        <v>40683460997.035545</v>
      </c>
      <c r="G18" s="1176">
        <v>4025092382609.7397</v>
      </c>
      <c r="H18" s="907">
        <f>F18/G18</f>
        <v>1.0107460184716978E-2</v>
      </c>
      <c r="I18" s="1446"/>
      <c r="J18" s="656"/>
    </row>
    <row r="19" spans="1:14" s="437" customFormat="1" ht="14.25" customHeight="1">
      <c r="A19" s="1305">
        <v>2019</v>
      </c>
      <c r="B19" s="1613">
        <f>+'IV.1.3. Ingr y egr SDSS'!F21</f>
        <v>910105888.26999998</v>
      </c>
      <c r="C19" s="1246">
        <v>0</v>
      </c>
      <c r="D19" s="1246">
        <f>+'IV.1.3. Ingr y egr SDSS'!C21</f>
        <v>10073865331.690001</v>
      </c>
      <c r="E19" s="1614">
        <f>+'IV.1.5 Rec. x origen'!D20</f>
        <v>33268840679.20985</v>
      </c>
      <c r="F19" s="1895">
        <f t="shared" si="2"/>
        <v>44252811899.169853</v>
      </c>
      <c r="G19" s="1176">
        <v>4562235100000</v>
      </c>
      <c r="H19" s="907">
        <f>F19/G19</f>
        <v>9.6998096172575266E-3</v>
      </c>
      <c r="I19" s="1446"/>
      <c r="J19" s="656"/>
    </row>
    <row r="20" spans="1:14" s="437" customFormat="1" ht="14.25" customHeight="1">
      <c r="A20" s="1892" t="s">
        <v>1076</v>
      </c>
      <c r="B20" s="1613">
        <f>+'IV.1.3. Ingr y egr SDSS'!F22</f>
        <v>891450052.61000001</v>
      </c>
      <c r="C20" s="1246">
        <v>0</v>
      </c>
      <c r="D20" s="1246">
        <f>+'IV.1.3. Ingr y egr SDSS'!C22</f>
        <v>8990443332.9799995</v>
      </c>
      <c r="E20" s="1614">
        <f>+'IV.1.5 Rec. x origen'!D21</f>
        <v>30925341743.860851</v>
      </c>
      <c r="F20" s="1895">
        <f t="shared" si="2"/>
        <v>40807235129.450851</v>
      </c>
      <c r="G20" s="1177">
        <v>4562235100000</v>
      </c>
      <c r="H20" s="796">
        <f>F20/G20</f>
        <v>8.944570859456772E-3</v>
      </c>
      <c r="I20" s="1446"/>
      <c r="J20" s="656"/>
    </row>
    <row r="21" spans="1:14" ht="16.5" customHeight="1">
      <c r="A21" s="622" t="s">
        <v>2</v>
      </c>
      <c r="B21" s="1900">
        <f>SUM(B5:B20)</f>
        <v>5626646597.0299997</v>
      </c>
      <c r="C21" s="1901">
        <f t="shared" ref="C21:F21" si="3">SUM(C5:C20)</f>
        <v>400000000</v>
      </c>
      <c r="D21" s="1901">
        <f t="shared" si="3"/>
        <v>85553231750.669998</v>
      </c>
      <c r="E21" s="1902">
        <f t="shared" si="3"/>
        <v>258137381438.241</v>
      </c>
      <c r="F21" s="1309">
        <f t="shared" si="3"/>
        <v>349717259785.94104</v>
      </c>
      <c r="G21" s="700"/>
      <c r="H21" s="1308"/>
      <c r="I21" s="1446"/>
      <c r="J21" s="656"/>
      <c r="K21" s="656"/>
      <c r="M21" s="541"/>
    </row>
    <row r="22" spans="1:14" ht="20.25" customHeight="1">
      <c r="A22" s="2471" t="s">
        <v>1043</v>
      </c>
      <c r="B22" s="2471"/>
      <c r="C22" s="2471"/>
      <c r="D22" s="2471"/>
      <c r="E22" s="2471"/>
      <c r="F22" s="2471"/>
      <c r="G22" s="2471"/>
      <c r="I22" s="1446"/>
      <c r="J22" s="656"/>
      <c r="M22" s="541"/>
    </row>
    <row r="23" spans="1:14">
      <c r="D23" s="504"/>
      <c r="E23" s="504"/>
      <c r="F23" s="504"/>
    </row>
    <row r="24" spans="1:14">
      <c r="B24" s="502"/>
      <c r="E24" s="504"/>
    </row>
    <row r="25" spans="1:14">
      <c r="D25" s="503"/>
      <c r="N25" s="489"/>
    </row>
  </sheetData>
  <mergeCells count="2">
    <mergeCell ref="A1:H2"/>
    <mergeCell ref="A22:G22"/>
  </mergeCells>
  <pageMargins left="0.7" right="0.7" top="0.75" bottom="0.75" header="0.3" footer="0.3"/>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R26" sqref="R2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s>
  <sheetData>
    <row r="1" spans="1:1" ht="21">
      <c r="A1" s="433" t="s">
        <v>500</v>
      </c>
    </row>
    <row r="2" spans="1:1" ht="37.5" customHeight="1">
      <c r="A2" s="433" t="s">
        <v>501</v>
      </c>
    </row>
    <row r="3" spans="1:1" ht="21">
      <c r="A3" s="433" t="s">
        <v>502</v>
      </c>
    </row>
    <row r="44" spans="4:10">
      <c r="J44" s="142"/>
    </row>
    <row r="45" spans="4:10">
      <c r="J45" s="142"/>
    </row>
    <row r="46" spans="4:10">
      <c r="D46" s="142"/>
    </row>
  </sheetData>
  <pageMargins left="0.7" right="0.7" top="0.75" bottom="0.75" header="0.3" footer="0.3"/>
  <pageSetup scale="5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N10" sqref="N10"/>
    </sheetView>
  </sheetViews>
  <sheetFormatPr baseColWidth="10" defaultColWidth="11.5703125" defaultRowHeight="15"/>
  <cols>
    <col min="1" max="1" width="37.7109375" style="38" customWidth="1"/>
    <col min="2" max="9" width="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357"/>
      <c r="B1" s="2357"/>
      <c r="C1" s="2357"/>
      <c r="D1" s="2357"/>
      <c r="E1" s="2357"/>
      <c r="F1" s="2357"/>
      <c r="G1" s="2357"/>
      <c r="H1" s="2357"/>
      <c r="I1" s="2357"/>
      <c r="J1" s="2357"/>
      <c r="K1" s="2357"/>
      <c r="L1" s="2357"/>
    </row>
    <row r="2" spans="1:12" s="448" customFormat="1" ht="23.25" customHeight="1">
      <c r="A2" s="277" t="s">
        <v>132</v>
      </c>
      <c r="B2" s="917" t="s">
        <v>754</v>
      </c>
      <c r="C2" s="917" t="s">
        <v>755</v>
      </c>
      <c r="D2" s="917" t="s">
        <v>756</v>
      </c>
      <c r="E2" s="917" t="s">
        <v>757</v>
      </c>
      <c r="F2" s="917" t="s">
        <v>758</v>
      </c>
      <c r="G2" s="1796" t="s">
        <v>829</v>
      </c>
      <c r="H2" s="1310" t="s">
        <v>869</v>
      </c>
      <c r="I2" s="2099" t="s">
        <v>1096</v>
      </c>
      <c r="J2" s="277" t="s">
        <v>2</v>
      </c>
      <c r="K2" s="691"/>
    </row>
    <row r="3" spans="1:12" s="448" customFormat="1" ht="18.75">
      <c r="A3" s="1391" t="s">
        <v>817</v>
      </c>
      <c r="B3" s="1392">
        <v>15018129512.620003</v>
      </c>
      <c r="C3" s="1392">
        <v>35035269115.589996</v>
      </c>
      <c r="D3" s="1392">
        <v>47539455208.419998</v>
      </c>
      <c r="E3" s="1392">
        <v>59033208452.770004</v>
      </c>
      <c r="F3" s="1392">
        <v>73978573779.360001</v>
      </c>
      <c r="G3" s="1392">
        <v>93488150137.309998</v>
      </c>
      <c r="H3" s="1392">
        <f>51400767542.09+2776613622.39</f>
        <v>54177381164.479996</v>
      </c>
      <c r="I3" s="1392">
        <f>47437077793.42+2724349962.99</f>
        <v>50161427756.409996</v>
      </c>
      <c r="J3" s="1393">
        <f>SUM(B3:I3)</f>
        <v>428431595126.95996</v>
      </c>
      <c r="K3" s="691"/>
    </row>
    <row r="4" spans="1:12" s="448" customFormat="1" ht="18.75">
      <c r="A4" s="1391" t="s">
        <v>67</v>
      </c>
      <c r="B4" s="1392">
        <v>316651427</v>
      </c>
      <c r="C4" s="1392">
        <v>83348568.400000006</v>
      </c>
      <c r="D4" s="1392">
        <v>331989675.60000002</v>
      </c>
      <c r="E4" s="1392">
        <v>474614439.30000001</v>
      </c>
      <c r="F4" s="1392">
        <v>821824647</v>
      </c>
      <c r="G4" s="1392">
        <v>1663090988.95</v>
      </c>
      <c r="H4" s="1392">
        <v>1081556013.3299999</v>
      </c>
      <c r="I4" s="1392">
        <v>819196246.13</v>
      </c>
      <c r="J4" s="1393">
        <f>SUM(B4:I4)</f>
        <v>5592272005.71</v>
      </c>
      <c r="K4" s="1394"/>
      <c r="L4" s="517"/>
    </row>
    <row r="5" spans="1:12" s="448" customFormat="1" ht="18.75">
      <c r="A5" s="1391" t="s">
        <v>68</v>
      </c>
      <c r="B5" s="1392">
        <v>283848938.23000002</v>
      </c>
      <c r="C5" s="1392">
        <v>1676399904.9400001</v>
      </c>
      <c r="D5" s="1392">
        <v>2348545926.4299998</v>
      </c>
      <c r="E5" s="1392">
        <v>2914498916.9399996</v>
      </c>
      <c r="F5" s="1392">
        <v>3549422081.1300001</v>
      </c>
      <c r="G5" s="1392">
        <v>4451295710.4700003</v>
      </c>
      <c r="H5" s="1392">
        <v>2599739395.6900001</v>
      </c>
      <c r="I5" s="1392">
        <v>2194018033.54</v>
      </c>
      <c r="J5" s="1393">
        <f t="shared" ref="J5:J8" si="0">SUM(B5:I5)</f>
        <v>20017768907.369999</v>
      </c>
      <c r="K5" s="1394"/>
      <c r="L5" s="517"/>
    </row>
    <row r="6" spans="1:12" s="448" customFormat="1" ht="18.75">
      <c r="A6" s="1391" t="s">
        <v>69</v>
      </c>
      <c r="B6" s="1392">
        <v>38720972.609999999</v>
      </c>
      <c r="C6" s="1392">
        <v>260292292.16999999</v>
      </c>
      <c r="D6" s="1392">
        <v>326422713.55000007</v>
      </c>
      <c r="E6" s="1392">
        <v>406410873.13</v>
      </c>
      <c r="F6" s="1392">
        <v>519463005.38</v>
      </c>
      <c r="G6" s="1392">
        <v>662353141.31999993</v>
      </c>
      <c r="H6" s="1392">
        <v>383736217.52999997</v>
      </c>
      <c r="I6" s="1392">
        <v>313126021.74000001</v>
      </c>
      <c r="J6" s="1393">
        <f t="shared" si="0"/>
        <v>2910525237.4299994</v>
      </c>
      <c r="K6" s="1394"/>
      <c r="L6" s="517"/>
    </row>
    <row r="7" spans="1:12" s="448" customFormat="1" ht="18.75">
      <c r="A7" s="1391" t="s">
        <v>104</v>
      </c>
      <c r="B7" s="1392">
        <v>0</v>
      </c>
      <c r="C7" s="1392">
        <v>84686000</v>
      </c>
      <c r="D7" s="1392">
        <v>350762079.85000002</v>
      </c>
      <c r="E7" s="1392">
        <v>478215575.86000001</v>
      </c>
      <c r="F7" s="1392">
        <v>613991100</v>
      </c>
      <c r="G7" s="1392">
        <v>645222098.00999999</v>
      </c>
      <c r="H7" s="1392">
        <v>488018598.82999998</v>
      </c>
      <c r="I7" s="1392">
        <v>201608582.71000001</v>
      </c>
      <c r="J7" s="1393">
        <f t="shared" si="0"/>
        <v>2862504035.2600002</v>
      </c>
      <c r="K7" s="1394"/>
      <c r="L7" s="517"/>
    </row>
    <row r="8" spans="1:12" s="448" customFormat="1" ht="18.75">
      <c r="A8" s="1391" t="s">
        <v>766</v>
      </c>
      <c r="B8" s="1392">
        <v>0</v>
      </c>
      <c r="C8" s="1392">
        <v>0</v>
      </c>
      <c r="D8" s="1392">
        <v>0</v>
      </c>
      <c r="E8" s="1392">
        <v>0</v>
      </c>
      <c r="F8" s="1392">
        <v>0</v>
      </c>
      <c r="G8" s="1392">
        <v>3402850</v>
      </c>
      <c r="H8" s="1392">
        <v>0</v>
      </c>
      <c r="I8" s="1392">
        <v>0</v>
      </c>
      <c r="J8" s="1393">
        <f t="shared" si="0"/>
        <v>3402850</v>
      </c>
      <c r="K8" s="1394"/>
      <c r="L8" s="517"/>
    </row>
    <row r="9" spans="1:12" s="452" customFormat="1" ht="18.75">
      <c r="A9" s="1395" t="s">
        <v>13</v>
      </c>
      <c r="B9" s="1396">
        <f>SUM(B3:B8)</f>
        <v>15657350850.460003</v>
      </c>
      <c r="C9" s="1396">
        <f>SUM(C3:C8)</f>
        <v>37139995881.099998</v>
      </c>
      <c r="D9" s="1396">
        <f t="shared" ref="D9:G9" si="1">SUM(D3:D8)</f>
        <v>50897175603.849998</v>
      </c>
      <c r="E9" s="1396">
        <f t="shared" si="1"/>
        <v>63306948258.000008</v>
      </c>
      <c r="F9" s="1396">
        <f t="shared" si="1"/>
        <v>79483274612.87001</v>
      </c>
      <c r="G9" s="1396">
        <f t="shared" si="1"/>
        <v>100913514926.06</v>
      </c>
      <c r="H9" s="1396">
        <f>SUM(H3:H8)</f>
        <v>58730431389.860001</v>
      </c>
      <c r="I9" s="1396">
        <f>SUM(I3:I8)</f>
        <v>53689376640.529991</v>
      </c>
      <c r="J9" s="1397">
        <f>SUM(J3:J8)</f>
        <v>459818068162.72998</v>
      </c>
      <c r="K9" s="1398" t="s">
        <v>139</v>
      </c>
    </row>
    <row r="10" spans="1:12" ht="67.5" customHeight="1">
      <c r="A10" s="2472" t="s">
        <v>841</v>
      </c>
      <c r="B10" s="2472"/>
      <c r="C10" s="2472"/>
      <c r="D10" s="2472"/>
      <c r="E10" s="2472"/>
      <c r="F10" s="2472"/>
      <c r="G10" s="2473"/>
      <c r="H10" s="2474"/>
      <c r="I10" s="2473"/>
      <c r="J10" s="2472"/>
    </row>
    <row r="11" spans="1:12">
      <c r="H11" s="91"/>
      <c r="I11" s="91"/>
      <c r="J11" s="91"/>
      <c r="K11" s="91"/>
      <c r="L11" s="91"/>
    </row>
    <row r="12" spans="1:12">
      <c r="H12" s="91"/>
      <c r="I12" s="91"/>
      <c r="J12" s="91"/>
      <c r="K12" s="91"/>
      <c r="L12" s="91"/>
    </row>
    <row r="13" spans="1:12">
      <c r="H13" s="91"/>
      <c r="I13" s="91"/>
      <c r="J13" s="91"/>
      <c r="K13" s="91"/>
      <c r="L13" s="91"/>
    </row>
    <row r="14" spans="1:12" ht="21">
      <c r="H14" s="91"/>
      <c r="I14" s="91"/>
      <c r="J14" s="464"/>
      <c r="K14" s="91"/>
      <c r="L14" s="91"/>
    </row>
    <row r="15" spans="1:12">
      <c r="H15" s="91"/>
      <c r="I15" s="91"/>
      <c r="J15" s="23"/>
      <c r="K15" s="23"/>
      <c r="L15" s="23"/>
    </row>
    <row r="16" spans="1:12">
      <c r="H16" s="91"/>
      <c r="I16" s="91"/>
      <c r="J16" s="23"/>
      <c r="K16" s="23"/>
      <c r="L16" s="23"/>
    </row>
    <row r="17" spans="8:12">
      <c r="H17" s="91"/>
      <c r="I17" s="91"/>
      <c r="J17" s="23"/>
      <c r="K17" s="23"/>
      <c r="L17" s="23"/>
    </row>
    <row r="18" spans="8:12">
      <c r="H18" s="91"/>
      <c r="I18" s="91"/>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1"/>
      <c r="I28" s="91"/>
      <c r="J28" s="91"/>
      <c r="K28" s="91"/>
      <c r="L28" s="91"/>
    </row>
    <row r="29" spans="8:12">
      <c r="H29" s="91"/>
      <c r="I29" s="91"/>
      <c r="J29" s="91"/>
      <c r="K29" s="91"/>
      <c r="L29" s="91"/>
    </row>
    <row r="30" spans="8:12">
      <c r="H30" s="91"/>
      <c r="I30" s="91"/>
      <c r="J30" s="91"/>
      <c r="K30" s="91"/>
      <c r="L30" s="91"/>
    </row>
    <row r="31" spans="8:12">
      <c r="H31" s="91"/>
      <c r="I31" s="91"/>
      <c r="J31" s="91"/>
      <c r="K31" s="91"/>
      <c r="L31" s="91"/>
    </row>
    <row r="32" spans="8:12">
      <c r="H32" s="91"/>
      <c r="I32" s="91"/>
      <c r="J32" s="91"/>
      <c r="K32" s="91"/>
      <c r="L32" s="91"/>
    </row>
    <row r="33" spans="8:12">
      <c r="H33" s="91"/>
      <c r="I33" s="91"/>
      <c r="J33" s="91"/>
      <c r="K33" s="91"/>
      <c r="L33" s="91"/>
    </row>
    <row r="34" spans="8:12">
      <c r="H34" s="91"/>
      <c r="I34" s="91"/>
      <c r="J34" s="91"/>
      <c r="K34" s="91"/>
      <c r="L34" s="91"/>
    </row>
    <row r="35" spans="8:12">
      <c r="H35" s="91"/>
      <c r="I35" s="91"/>
      <c r="J35" s="91"/>
      <c r="K35" s="91"/>
      <c r="L35" s="91"/>
    </row>
    <row r="36" spans="8:12">
      <c r="H36" s="91"/>
      <c r="I36" s="91"/>
      <c r="J36" s="91"/>
      <c r="K36" s="91"/>
      <c r="L36" s="91"/>
    </row>
    <row r="37" spans="8:12">
      <c r="H37" s="91"/>
      <c r="I37" s="91"/>
      <c r="J37" s="91"/>
      <c r="K37" s="91"/>
      <c r="L37" s="91"/>
    </row>
    <row r="38" spans="8:12">
      <c r="H38" s="91"/>
      <c r="I38" s="91"/>
      <c r="J38" s="91"/>
      <c r="K38" s="91"/>
      <c r="L38" s="91"/>
    </row>
    <row r="39" spans="8:12">
      <c r="H39" s="91"/>
      <c r="I39" s="91"/>
      <c r="J39" s="91"/>
      <c r="K39" s="91"/>
      <c r="L39" s="91"/>
    </row>
  </sheetData>
  <mergeCells count="2">
    <mergeCell ref="A1:L1"/>
    <mergeCell ref="A10:J10"/>
  </mergeCells>
  <printOptions horizontalCentered="1" verticalCentered="1"/>
  <pageMargins left="0.4" right="0.4" top="0.25" bottom="0.25" header="0.31496062992126" footer="0.31496062992126"/>
  <pageSetup scale="4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F16" sqref="F16"/>
    </sheetView>
  </sheetViews>
  <sheetFormatPr baseColWidth="10" defaultColWidth="11.5703125" defaultRowHeight="18"/>
  <cols>
    <col min="1" max="1" width="13.28515625" customWidth="1"/>
    <col min="2" max="2" width="24.7109375" customWidth="1"/>
    <col min="3" max="3" width="23" style="67" customWidth="1"/>
    <col min="4" max="4" width="22.140625" customWidth="1"/>
    <col min="5" max="5" width="24.7109375" customWidth="1"/>
    <col min="6" max="6" width="30" customWidth="1"/>
    <col min="7" max="7" width="26.5703125" customWidth="1"/>
    <col min="8" max="8" width="22.42578125" style="67" bestFit="1" customWidth="1"/>
    <col min="9" max="9" width="15.28515625" style="67"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475"/>
      <c r="B1" s="2475"/>
      <c r="C1" s="2475"/>
      <c r="D1" s="2475"/>
      <c r="E1" s="2475"/>
      <c r="F1" s="2475"/>
      <c r="G1" s="2475"/>
      <c r="H1" s="2475"/>
      <c r="I1" s="2475"/>
      <c r="J1" s="2475"/>
    </row>
    <row r="2" spans="1:23" s="32" customFormat="1" ht="8.25" customHeight="1">
      <c r="A2" s="147"/>
      <c r="B2" s="147"/>
      <c r="C2" s="147"/>
      <c r="D2" s="147"/>
      <c r="E2" s="147"/>
      <c r="F2" s="147"/>
      <c r="G2" s="147"/>
      <c r="H2" s="147"/>
      <c r="I2" s="147"/>
      <c r="J2" s="147"/>
      <c r="M2" s="155"/>
      <c r="N2" s="155"/>
      <c r="O2" s="155"/>
      <c r="P2" s="155"/>
      <c r="Q2" s="155"/>
      <c r="R2" s="155"/>
      <c r="S2" s="155"/>
      <c r="T2" s="156"/>
      <c r="U2" s="156"/>
      <c r="V2" s="156"/>
    </row>
    <row r="3" spans="1:23" s="452" customFormat="1" ht="46.5" customHeight="1">
      <c r="A3" s="1179" t="s">
        <v>708</v>
      </c>
      <c r="B3" s="1179" t="s">
        <v>709</v>
      </c>
      <c r="C3" s="1180" t="s">
        <v>710</v>
      </c>
      <c r="D3" s="1180" t="s">
        <v>711</v>
      </c>
      <c r="E3" s="1180" t="s">
        <v>712</v>
      </c>
      <c r="F3" s="1180" t="s">
        <v>1037</v>
      </c>
      <c r="G3" s="1178" t="s">
        <v>112</v>
      </c>
      <c r="H3" s="946"/>
      <c r="I3" s="946"/>
      <c r="J3" s="965"/>
      <c r="K3" s="965"/>
      <c r="N3" s="966"/>
      <c r="O3" s="966"/>
      <c r="P3" s="966"/>
      <c r="Q3" s="966"/>
      <c r="R3" s="966"/>
      <c r="S3" s="966"/>
      <c r="T3" s="966"/>
      <c r="U3" s="966"/>
      <c r="V3" s="966"/>
      <c r="W3" s="966"/>
    </row>
    <row r="4" spans="1:23" s="439" customFormat="1" ht="18" customHeight="1">
      <c r="A4" s="1216">
        <v>43757</v>
      </c>
      <c r="B4" s="948">
        <v>4422160011.1599998</v>
      </c>
      <c r="C4" s="949">
        <v>91228479.890000001</v>
      </c>
      <c r="D4" s="951">
        <v>215328251.81</v>
      </c>
      <c r="E4" s="949">
        <v>32714381.75</v>
      </c>
      <c r="F4" s="947">
        <v>42992756.700000003</v>
      </c>
      <c r="G4" s="1985">
        <f>F4+E4+D4+C4+B4</f>
        <v>4804423881.3099995</v>
      </c>
      <c r="H4" s="282"/>
      <c r="I4" s="282"/>
      <c r="J4" s="135"/>
      <c r="K4" s="135"/>
      <c r="N4" s="966"/>
      <c r="O4" s="966"/>
      <c r="P4" s="966"/>
      <c r="Q4" s="966"/>
      <c r="R4" s="966"/>
      <c r="S4" s="966"/>
      <c r="T4" s="966"/>
      <c r="U4" s="966"/>
      <c r="V4" s="966"/>
      <c r="W4" s="966"/>
    </row>
    <row r="5" spans="1:23" s="439" customFormat="1" ht="18" customHeight="1">
      <c r="A5" s="1216">
        <v>43788</v>
      </c>
      <c r="B5" s="950">
        <v>4682748606.7300005</v>
      </c>
      <c r="C5" s="947">
        <v>90206240</v>
      </c>
      <c r="D5" s="947">
        <v>221363746.06999999</v>
      </c>
      <c r="E5" s="947">
        <v>33155378.149999999</v>
      </c>
      <c r="F5" s="947">
        <v>42591694.700000003</v>
      </c>
      <c r="G5" s="1163">
        <f>F5+E5+D5+C5+B5</f>
        <v>5070065665.6500006</v>
      </c>
      <c r="H5" s="282"/>
      <c r="I5" s="756"/>
      <c r="J5" s="135"/>
      <c r="K5" s="135"/>
      <c r="N5" s="966"/>
      <c r="O5" s="966"/>
      <c r="P5" s="966"/>
      <c r="Q5" s="966"/>
      <c r="R5" s="966"/>
      <c r="S5" s="966"/>
      <c r="T5" s="966"/>
      <c r="U5" s="966"/>
      <c r="V5" s="966"/>
      <c r="W5" s="966"/>
    </row>
    <row r="6" spans="1:23" s="439" customFormat="1" ht="18" customHeight="1">
      <c r="A6" s="1216">
        <v>43818</v>
      </c>
      <c r="B6" s="950">
        <v>5080158114.9099998</v>
      </c>
      <c r="C6" s="947">
        <v>92573349.489999995</v>
      </c>
      <c r="D6" s="947">
        <v>240849147.97999999</v>
      </c>
      <c r="E6" s="947">
        <v>32985920</v>
      </c>
      <c r="F6" s="947">
        <v>45937138.700000003</v>
      </c>
      <c r="G6" s="1163">
        <f t="shared" ref="G6:G15" si="0">F6+E6+D6+C6+B6</f>
        <v>5492503671.0799999</v>
      </c>
      <c r="H6" s="282"/>
      <c r="I6" s="282"/>
      <c r="J6" s="135"/>
      <c r="K6" s="135"/>
      <c r="N6" s="966"/>
      <c r="O6" s="966"/>
      <c r="P6" s="966"/>
      <c r="Q6" s="966"/>
      <c r="R6" s="966"/>
      <c r="S6" s="966"/>
      <c r="T6" s="966"/>
      <c r="U6" s="966"/>
      <c r="V6" s="966"/>
      <c r="W6" s="966"/>
    </row>
    <row r="7" spans="1:23" s="439" customFormat="1" ht="18" customHeight="1">
      <c r="A7" s="1216">
        <v>43849</v>
      </c>
      <c r="B7" s="950">
        <v>5031066374.6099997</v>
      </c>
      <c r="C7" s="947">
        <v>88784594.829999998</v>
      </c>
      <c r="D7" s="947">
        <v>262233905</v>
      </c>
      <c r="E7" s="947">
        <v>35875372.310000002</v>
      </c>
      <c r="F7" s="947">
        <v>62409902.340000004</v>
      </c>
      <c r="G7" s="1163">
        <f t="shared" si="0"/>
        <v>5480370149.0899992</v>
      </c>
      <c r="H7" s="282"/>
      <c r="I7" s="282"/>
      <c r="J7" s="135"/>
      <c r="K7" s="135"/>
      <c r="N7" s="966"/>
      <c r="O7" s="966"/>
      <c r="P7" s="966"/>
      <c r="Q7" s="966"/>
      <c r="R7" s="966"/>
      <c r="S7" s="966"/>
      <c r="T7" s="966"/>
      <c r="U7" s="966"/>
      <c r="V7" s="966"/>
      <c r="W7" s="966"/>
    </row>
    <row r="8" spans="1:23" s="439" customFormat="1" ht="18" customHeight="1">
      <c r="A8" s="1216">
        <v>43880</v>
      </c>
      <c r="B8" s="950">
        <v>5125768601.8600006</v>
      </c>
      <c r="C8" s="947">
        <v>90815506.069999993</v>
      </c>
      <c r="D8" s="947">
        <v>252538816.84</v>
      </c>
      <c r="E8" s="947">
        <v>33640751.710000001</v>
      </c>
      <c r="F8" s="947">
        <v>64814207.700000003</v>
      </c>
      <c r="G8" s="1163">
        <f t="shared" si="0"/>
        <v>5567577884.1800003</v>
      </c>
      <c r="H8" s="282"/>
      <c r="I8" s="282"/>
      <c r="J8" s="135"/>
      <c r="K8" s="135"/>
      <c r="N8" s="966"/>
      <c r="O8" s="966"/>
      <c r="P8" s="966"/>
      <c r="Q8" s="966"/>
      <c r="R8" s="966"/>
      <c r="S8" s="966"/>
      <c r="T8" s="966"/>
      <c r="U8" s="966"/>
      <c r="V8" s="966"/>
      <c r="W8" s="966"/>
    </row>
    <row r="9" spans="1:23" s="439" customFormat="1" ht="18" customHeight="1">
      <c r="A9" s="1216">
        <v>43909</v>
      </c>
      <c r="B9" s="950">
        <v>5075275385.3400002</v>
      </c>
      <c r="C9" s="947">
        <v>92395530.700000003</v>
      </c>
      <c r="D9" s="947">
        <v>241647272.49000001</v>
      </c>
      <c r="E9" s="947">
        <v>33842789.210000001</v>
      </c>
      <c r="F9" s="947">
        <v>65234833.700000003</v>
      </c>
      <c r="G9" s="1163">
        <f t="shared" si="0"/>
        <v>5508395811.4400005</v>
      </c>
      <c r="H9" s="282"/>
      <c r="I9" s="282"/>
      <c r="J9" s="135"/>
      <c r="K9" s="135"/>
      <c r="N9" s="966"/>
      <c r="O9" s="966"/>
      <c r="P9" s="966"/>
      <c r="Q9" s="966"/>
      <c r="R9" s="966"/>
      <c r="S9" s="966"/>
      <c r="T9" s="966"/>
      <c r="U9" s="966"/>
      <c r="V9" s="966"/>
      <c r="W9" s="966"/>
    </row>
    <row r="10" spans="1:23" s="439" customFormat="1" ht="18" customHeight="1">
      <c r="A10" s="1216">
        <v>43940</v>
      </c>
      <c r="B10" s="950">
        <v>4750098812.0199995</v>
      </c>
      <c r="C10" s="947">
        <v>75145218.650000006</v>
      </c>
      <c r="D10" s="947">
        <v>202363148.09</v>
      </c>
      <c r="E10" s="947">
        <v>29415917.93</v>
      </c>
      <c r="F10" s="947">
        <v>429564.79</v>
      </c>
      <c r="G10" s="1163">
        <f t="shared" si="0"/>
        <v>5057452661.4799995</v>
      </c>
      <c r="H10" s="282"/>
      <c r="I10" s="282"/>
      <c r="J10" s="135"/>
      <c r="K10" s="135"/>
      <c r="N10" s="966"/>
      <c r="O10" s="966"/>
      <c r="P10" s="966"/>
      <c r="Q10" s="966"/>
      <c r="R10" s="966"/>
      <c r="S10" s="966"/>
      <c r="T10" s="966"/>
      <c r="U10" s="966"/>
      <c r="V10" s="966"/>
      <c r="W10" s="966"/>
    </row>
    <row r="11" spans="1:23" s="439" customFormat="1" ht="18" customHeight="1">
      <c r="A11" s="1216">
        <v>43970</v>
      </c>
      <c r="B11" s="950">
        <v>5030739015.4199991</v>
      </c>
      <c r="C11" s="947">
        <v>72784810.989999995</v>
      </c>
      <c r="D11" s="947">
        <v>204574598.44999999</v>
      </c>
      <c r="E11" s="947">
        <v>29825472.84</v>
      </c>
      <c r="F11" s="947">
        <v>6012526.8200000003</v>
      </c>
      <c r="G11" s="1163">
        <f t="shared" si="0"/>
        <v>5343936424.5199995</v>
      </c>
      <c r="H11" s="282"/>
      <c r="I11" s="282"/>
      <c r="J11" s="135"/>
      <c r="K11" s="135"/>
      <c r="N11" s="966"/>
      <c r="O11" s="966"/>
      <c r="P11" s="966"/>
      <c r="Q11" s="966"/>
      <c r="R11" s="966"/>
      <c r="S11" s="966"/>
      <c r="T11" s="966"/>
      <c r="U11" s="966"/>
      <c r="V11" s="966"/>
      <c r="W11" s="966"/>
    </row>
    <row r="12" spans="1:23" s="439" customFormat="1" ht="18" customHeight="1">
      <c r="A12" s="1216">
        <v>44001</v>
      </c>
      <c r="B12" s="950">
        <v>5054940206.7200003</v>
      </c>
      <c r="C12" s="949">
        <v>73625609</v>
      </c>
      <c r="D12" s="949">
        <v>192274596.16999999</v>
      </c>
      <c r="E12" s="949">
        <v>28034838.129999999</v>
      </c>
      <c r="F12" s="949">
        <v>0</v>
      </c>
      <c r="G12" s="1163">
        <f t="shared" si="0"/>
        <v>5348875250.0200005</v>
      </c>
      <c r="H12" s="282"/>
      <c r="I12" s="282"/>
      <c r="J12" s="135"/>
      <c r="K12" s="135"/>
      <c r="N12" s="966"/>
      <c r="O12" s="966"/>
      <c r="P12" s="966"/>
      <c r="Q12" s="966"/>
      <c r="R12" s="966"/>
      <c r="S12" s="966"/>
      <c r="T12" s="966"/>
      <c r="U12" s="966"/>
      <c r="V12" s="966"/>
      <c r="W12" s="966"/>
    </row>
    <row r="13" spans="1:23" s="439" customFormat="1" ht="18" customHeight="1">
      <c r="A13" s="1216">
        <v>44031</v>
      </c>
      <c r="B13" s="948">
        <v>5003054956.1500006</v>
      </c>
      <c r="C13" s="949">
        <v>81743991.599999994</v>
      </c>
      <c r="D13" s="949">
        <v>207919577.56</v>
      </c>
      <c r="E13" s="949">
        <v>30319127.739999998</v>
      </c>
      <c r="F13" s="949">
        <v>0</v>
      </c>
      <c r="G13" s="1163">
        <f t="shared" si="0"/>
        <v>5323037653.0500002</v>
      </c>
      <c r="H13" s="282"/>
      <c r="I13" s="282"/>
      <c r="J13" s="135"/>
      <c r="K13" s="135"/>
      <c r="N13" s="966"/>
      <c r="O13" s="966"/>
      <c r="P13" s="966"/>
      <c r="Q13" s="966"/>
      <c r="R13" s="966"/>
      <c r="S13" s="966"/>
      <c r="T13" s="966"/>
      <c r="U13" s="966"/>
      <c r="V13" s="966"/>
      <c r="W13" s="966"/>
    </row>
    <row r="14" spans="1:23" s="439" customFormat="1" ht="18" customHeight="1">
      <c r="A14" s="1216">
        <v>44062</v>
      </c>
      <c r="B14" s="948">
        <v>4972341693.0199995</v>
      </c>
      <c r="C14" s="949">
        <v>80442425.439999998</v>
      </c>
      <c r="D14" s="949">
        <v>214107501.15000001</v>
      </c>
      <c r="E14" s="949">
        <v>30635487.640000001</v>
      </c>
      <c r="F14" s="949">
        <v>0</v>
      </c>
      <c r="G14" s="1163">
        <f t="shared" si="0"/>
        <v>5297527107.25</v>
      </c>
      <c r="H14" s="282"/>
      <c r="I14" s="282"/>
      <c r="J14" s="135"/>
      <c r="K14" s="135"/>
      <c r="N14" s="966"/>
      <c r="O14" s="966"/>
      <c r="P14" s="966"/>
      <c r="Q14" s="966"/>
      <c r="R14" s="966"/>
      <c r="S14" s="966"/>
      <c r="T14" s="966"/>
      <c r="U14" s="966"/>
      <c r="V14" s="966"/>
      <c r="W14" s="966"/>
    </row>
    <row r="15" spans="1:23" s="439" customFormat="1" ht="18" customHeight="1">
      <c r="A15" s="1983">
        <v>44093</v>
      </c>
      <c r="B15" s="1984">
        <f>271371105.04+4740089767.39</f>
        <v>5011460872.4300003</v>
      </c>
      <c r="C15" s="949">
        <v>77013854.560000002</v>
      </c>
      <c r="D15" s="949">
        <v>214905254.72999999</v>
      </c>
      <c r="E15" s="949">
        <v>30723324.109999999</v>
      </c>
      <c r="F15" s="949">
        <v>0</v>
      </c>
      <c r="G15" s="1163">
        <f t="shared" si="0"/>
        <v>5334103305.8299999</v>
      </c>
      <c r="H15" s="282"/>
      <c r="I15" s="282"/>
      <c r="J15" s="135"/>
      <c r="K15" s="135"/>
      <c r="N15" s="966"/>
      <c r="O15" s="966"/>
      <c r="P15" s="966"/>
      <c r="Q15" s="966"/>
      <c r="R15" s="966"/>
      <c r="S15" s="966"/>
      <c r="T15" s="966"/>
      <c r="U15" s="966"/>
      <c r="V15" s="966"/>
      <c r="W15" s="966"/>
    </row>
    <row r="16" spans="1:23" s="439" customFormat="1" ht="18" customHeight="1">
      <c r="A16" s="1217">
        <v>44123</v>
      </c>
      <c r="B16" s="1033">
        <f>4735360573.33+282194456.6</f>
        <v>5017555029.9300003</v>
      </c>
      <c r="C16" s="952">
        <v>82675558.609999999</v>
      </c>
      <c r="D16" s="952">
        <v>217265889.74000001</v>
      </c>
      <c r="E16" s="952">
        <v>31146652.530000001</v>
      </c>
      <c r="F16" s="952">
        <v>0</v>
      </c>
      <c r="G16" s="1164">
        <f>F16+E16+D16+C16+B16</f>
        <v>5348643130.8100004</v>
      </c>
      <c r="H16" s="282"/>
      <c r="I16" s="282"/>
      <c r="J16" s="135"/>
      <c r="K16" s="135"/>
      <c r="N16" s="966"/>
      <c r="O16" s="966"/>
      <c r="P16" s="966"/>
      <c r="Q16" s="966"/>
      <c r="R16" s="966"/>
      <c r="S16" s="966"/>
      <c r="T16" s="966"/>
      <c r="U16" s="966"/>
      <c r="V16" s="966"/>
      <c r="W16" s="966"/>
    </row>
    <row r="17" spans="1:22" s="16" customFormat="1" ht="18.75">
      <c r="A17" s="2476"/>
      <c r="B17" s="2476"/>
      <c r="C17" s="2476"/>
      <c r="D17" s="2476"/>
      <c r="E17" s="2476"/>
      <c r="F17" s="2476"/>
      <c r="G17" s="2476"/>
      <c r="H17" s="670"/>
      <c r="I17" s="670"/>
      <c r="J17" s="670"/>
      <c r="M17" s="69"/>
      <c r="N17" s="69"/>
      <c r="O17" s="69"/>
      <c r="P17" s="69"/>
      <c r="Q17" s="69"/>
      <c r="R17" s="69"/>
      <c r="S17" s="69"/>
      <c r="T17" s="69"/>
      <c r="U17" s="69"/>
      <c r="V17" s="69"/>
    </row>
    <row r="18" spans="1:22" ht="34.5" customHeight="1">
      <c r="M18" s="33"/>
      <c r="N18" s="33"/>
      <c r="O18" s="33"/>
      <c r="P18" s="33"/>
      <c r="Q18" s="33"/>
      <c r="R18" s="33"/>
      <c r="S18" s="33"/>
    </row>
    <row r="19" spans="1:22">
      <c r="M19" s="33"/>
      <c r="N19" s="33"/>
      <c r="O19" s="33"/>
      <c r="P19" s="33"/>
      <c r="Q19" s="33"/>
      <c r="R19" s="33"/>
      <c r="S19" s="33"/>
    </row>
    <row r="20" spans="1:22">
      <c r="K20" s="610"/>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7"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Q1048576"/>
    </sheetView>
  </sheetViews>
  <sheetFormatPr baseColWidth="10" defaultColWidth="11.5703125" defaultRowHeight="15"/>
  <cols>
    <col min="1" max="1" width="7.42578125" style="2154" customWidth="1"/>
    <col min="2" max="2" width="29.140625" style="38" customWidth="1"/>
    <col min="3" max="3" width="20.85546875" style="36" customWidth="1"/>
    <col min="4" max="4" width="22.28515625" style="36" customWidth="1"/>
    <col min="5" max="6" width="21.5703125" style="36" customWidth="1"/>
    <col min="7" max="7" width="19.28515625" style="36" customWidth="1"/>
    <col min="8" max="11" width="19.28515625" style="610" customWidth="1"/>
    <col min="12" max="12" width="24.28515625" style="67" customWidth="1"/>
    <col min="13" max="13" width="21.42578125" style="67" customWidth="1"/>
    <col min="14" max="16384" width="11.5703125" style="67"/>
  </cols>
  <sheetData>
    <row r="1" spans="1:12" ht="84.75" customHeight="1">
      <c r="B1" s="2477"/>
      <c r="C1" s="2477"/>
      <c r="D1" s="2477"/>
      <c r="E1" s="2477"/>
      <c r="F1" s="2477"/>
      <c r="G1" s="2477"/>
      <c r="H1" s="2477"/>
      <c r="I1" s="2477"/>
      <c r="J1" s="2477"/>
      <c r="K1" s="2477"/>
    </row>
    <row r="2" spans="1:12" ht="9.75" customHeight="1">
      <c r="B2" s="176"/>
      <c r="C2" s="674"/>
      <c r="D2" s="674"/>
      <c r="E2" s="674"/>
      <c r="F2" s="674"/>
      <c r="G2" s="674"/>
      <c r="H2" s="913"/>
      <c r="I2" s="913"/>
      <c r="J2" s="913"/>
      <c r="K2" s="913"/>
    </row>
    <row r="3" spans="1:12" ht="22.5" customHeight="1">
      <c r="A3" s="431" t="s">
        <v>547</v>
      </c>
      <c r="B3" s="431" t="s">
        <v>71</v>
      </c>
      <c r="C3" s="1173" t="s">
        <v>63</v>
      </c>
      <c r="D3" s="1903" t="s">
        <v>1096</v>
      </c>
      <c r="E3" s="1311" t="s">
        <v>869</v>
      </c>
      <c r="F3" s="1797" t="s">
        <v>992</v>
      </c>
      <c r="G3" s="671" t="s">
        <v>767</v>
      </c>
      <c r="H3" s="672" t="s">
        <v>768</v>
      </c>
      <c r="I3" s="672" t="s">
        <v>769</v>
      </c>
      <c r="J3" s="673" t="s">
        <v>770</v>
      </c>
      <c r="K3" s="673" t="s">
        <v>764</v>
      </c>
      <c r="L3" s="80"/>
    </row>
    <row r="4" spans="1:12">
      <c r="A4" s="1650">
        <v>1</v>
      </c>
      <c r="B4" s="1223" t="s">
        <v>735</v>
      </c>
      <c r="C4" s="871">
        <f>SUM(D4:K4)</f>
        <v>141274990899.51001</v>
      </c>
      <c r="D4" s="608">
        <v>15976117998.389999</v>
      </c>
      <c r="E4" s="608">
        <v>17596082810.48</v>
      </c>
      <c r="F4" s="608">
        <v>31531259161.440002</v>
      </c>
      <c r="G4" s="608">
        <v>26028374333.02</v>
      </c>
      <c r="H4" s="609">
        <v>20591385001.029999</v>
      </c>
      <c r="I4" s="608">
        <v>15412899719.469999</v>
      </c>
      <c r="J4" s="608">
        <v>10249691698.619999</v>
      </c>
      <c r="K4" s="608">
        <v>3889180177.0599999</v>
      </c>
      <c r="L4" s="80"/>
    </row>
    <row r="5" spans="1:12">
      <c r="A5" s="1650">
        <v>2</v>
      </c>
      <c r="B5" s="1223" t="s">
        <v>74</v>
      </c>
      <c r="C5" s="871">
        <f>SUM(D5:K5)</f>
        <v>81231244868.490005</v>
      </c>
      <c r="D5" s="608">
        <v>13889077456.049999</v>
      </c>
      <c r="E5" s="608">
        <v>13934855384.27</v>
      </c>
      <c r="F5" s="608">
        <v>21114183205.59</v>
      </c>
      <c r="G5" s="608">
        <v>11915445348.740002</v>
      </c>
      <c r="H5" s="609">
        <v>9245910476.5100002</v>
      </c>
      <c r="I5" s="608">
        <v>5646491833.4399996</v>
      </c>
      <c r="J5" s="608">
        <v>4196309834.75</v>
      </c>
      <c r="K5" s="608">
        <v>1288971329.1399999</v>
      </c>
      <c r="L5" s="80"/>
    </row>
    <row r="6" spans="1:12">
      <c r="A6" s="1650">
        <v>3</v>
      </c>
      <c r="B6" s="1223" t="s">
        <v>358</v>
      </c>
      <c r="C6" s="871">
        <f t="shared" ref="C6:C32" si="0">SUM(D6:K6)</f>
        <v>63268877608.549995</v>
      </c>
      <c r="D6" s="608">
        <v>7320371346.0500002</v>
      </c>
      <c r="E6" s="608">
        <v>8178041054.3999996</v>
      </c>
      <c r="F6" s="608">
        <v>14571074722.939999</v>
      </c>
      <c r="G6" s="608">
        <v>11774252017.169998</v>
      </c>
      <c r="H6" s="609">
        <v>9113362936.5</v>
      </c>
      <c r="I6" s="608">
        <v>6500518686.8699999</v>
      </c>
      <c r="J6" s="608">
        <v>4184175428.8499999</v>
      </c>
      <c r="K6" s="608">
        <v>1627081415.77</v>
      </c>
      <c r="L6" s="80"/>
    </row>
    <row r="7" spans="1:12">
      <c r="A7" s="1650">
        <v>4</v>
      </c>
      <c r="B7" s="1223" t="s">
        <v>73</v>
      </c>
      <c r="C7" s="871">
        <f t="shared" si="0"/>
        <v>45542769923.439995</v>
      </c>
      <c r="D7" s="608">
        <v>4215609950.71</v>
      </c>
      <c r="E7" s="608">
        <v>4751386963.8599997</v>
      </c>
      <c r="F7" s="608">
        <v>9243319670.4599991</v>
      </c>
      <c r="G7" s="608">
        <v>8697237559.4200001</v>
      </c>
      <c r="H7" s="609">
        <v>7996955621.7199993</v>
      </c>
      <c r="I7" s="608">
        <v>5176598663.1999998</v>
      </c>
      <c r="J7" s="608">
        <v>3852938849.1199999</v>
      </c>
      <c r="K7" s="608">
        <v>1608722644.9499998</v>
      </c>
      <c r="L7" s="80"/>
    </row>
    <row r="8" spans="1:12">
      <c r="A8" s="1650">
        <v>5</v>
      </c>
      <c r="B8" s="1223" t="s">
        <v>72</v>
      </c>
      <c r="C8" s="871">
        <f t="shared" si="0"/>
        <v>15490633522.299999</v>
      </c>
      <c r="D8" s="797">
        <v>0</v>
      </c>
      <c r="E8" s="608">
        <v>316557476.06</v>
      </c>
      <c r="F8" s="608">
        <v>944643439.42000008</v>
      </c>
      <c r="G8" s="608">
        <v>1449669930.9200001</v>
      </c>
      <c r="H8" s="609">
        <v>2060754651.1799998</v>
      </c>
      <c r="I8" s="608">
        <v>4783807205.8299999</v>
      </c>
      <c r="J8" s="608">
        <v>3707817862.73</v>
      </c>
      <c r="K8" s="608">
        <v>2227382956.1599998</v>
      </c>
      <c r="L8" s="80"/>
    </row>
    <row r="9" spans="1:12">
      <c r="A9" s="1650">
        <v>6</v>
      </c>
      <c r="B9" s="1223" t="s">
        <v>75</v>
      </c>
      <c r="C9" s="871">
        <f t="shared" si="0"/>
        <v>16884053088.610001</v>
      </c>
      <c r="D9" s="608">
        <v>1598410714.1400001</v>
      </c>
      <c r="E9" s="608">
        <v>1555884291.8599999</v>
      </c>
      <c r="F9" s="608">
        <v>2667487838.1800003</v>
      </c>
      <c r="G9" s="608">
        <v>2702336318.77</v>
      </c>
      <c r="H9" s="609">
        <v>2241823449.9400001</v>
      </c>
      <c r="I9" s="608">
        <v>2265447549.5699997</v>
      </c>
      <c r="J9" s="608">
        <v>2505415801.98</v>
      </c>
      <c r="K9" s="608">
        <v>1347247124.1700001</v>
      </c>
      <c r="L9" s="80"/>
    </row>
    <row r="10" spans="1:12">
      <c r="A10" s="1650">
        <v>7</v>
      </c>
      <c r="B10" s="1223" t="s">
        <v>79</v>
      </c>
      <c r="C10" s="871">
        <f t="shared" si="0"/>
        <v>14759506053.930004</v>
      </c>
      <c r="D10" s="608">
        <v>2290981613.46</v>
      </c>
      <c r="E10" s="608">
        <v>2493063441.75</v>
      </c>
      <c r="F10" s="608">
        <v>3968068246.2399998</v>
      </c>
      <c r="G10" s="608">
        <v>3220899414.6300001</v>
      </c>
      <c r="H10" s="609">
        <v>1610587618.9400001</v>
      </c>
      <c r="I10" s="608">
        <v>695689120.21000004</v>
      </c>
      <c r="J10" s="608">
        <v>355683726.17999995</v>
      </c>
      <c r="K10" s="608">
        <v>124532872.52</v>
      </c>
      <c r="L10" s="80"/>
    </row>
    <row r="11" spans="1:12">
      <c r="A11" s="1650">
        <v>8</v>
      </c>
      <c r="B11" s="1223" t="s">
        <v>529</v>
      </c>
      <c r="C11" s="871">
        <f t="shared" si="0"/>
        <v>7747417254.8500004</v>
      </c>
      <c r="D11" s="608">
        <v>953624503.98000002</v>
      </c>
      <c r="E11" s="608">
        <v>1105347906.6099999</v>
      </c>
      <c r="F11" s="608">
        <v>1923410427.5999999</v>
      </c>
      <c r="G11" s="608">
        <v>1290346395.1500001</v>
      </c>
      <c r="H11" s="609">
        <v>990693011.47000003</v>
      </c>
      <c r="I11" s="608">
        <v>712933897.16000009</v>
      </c>
      <c r="J11" s="608">
        <v>561964129.87</v>
      </c>
      <c r="K11" s="608">
        <v>209096983.00999999</v>
      </c>
      <c r="L11" s="80"/>
    </row>
    <row r="12" spans="1:12">
      <c r="A12" s="1650">
        <v>9</v>
      </c>
      <c r="B12" s="1223" t="s">
        <v>78</v>
      </c>
      <c r="C12" s="871">
        <f t="shared" si="0"/>
        <v>6783671832.0600004</v>
      </c>
      <c r="D12" s="608">
        <v>955981349.83000004</v>
      </c>
      <c r="E12" s="608">
        <v>994344731.21000004</v>
      </c>
      <c r="F12" s="608">
        <v>1536839121.1300001</v>
      </c>
      <c r="G12" s="608">
        <v>1282483981.8000002</v>
      </c>
      <c r="H12" s="609">
        <v>956656621.00999999</v>
      </c>
      <c r="I12" s="608">
        <v>526391350.10000002</v>
      </c>
      <c r="J12" s="608">
        <v>356740624.87</v>
      </c>
      <c r="K12" s="608">
        <v>174234052.10999998</v>
      </c>
      <c r="L12" s="608"/>
    </row>
    <row r="13" spans="1:12">
      <c r="A13" s="1650">
        <v>10</v>
      </c>
      <c r="B13" s="1223" t="s">
        <v>81</v>
      </c>
      <c r="C13" s="871">
        <f t="shared" si="0"/>
        <v>5606828289.3200006</v>
      </c>
      <c r="D13" s="608">
        <v>682766558.40999997</v>
      </c>
      <c r="E13" s="608">
        <v>788900129.49000001</v>
      </c>
      <c r="F13" s="608">
        <v>1440571410.29</v>
      </c>
      <c r="G13" s="608">
        <v>1034331872.09</v>
      </c>
      <c r="H13" s="609">
        <v>815603975.29999995</v>
      </c>
      <c r="I13" s="608">
        <v>488879261.30000001</v>
      </c>
      <c r="J13" s="608">
        <v>276830530.73000002</v>
      </c>
      <c r="K13" s="608">
        <v>78944551.709999993</v>
      </c>
      <c r="L13" s="608"/>
    </row>
    <row r="14" spans="1:12">
      <c r="A14" s="1650">
        <v>12</v>
      </c>
      <c r="B14" s="1223" t="s">
        <v>149</v>
      </c>
      <c r="C14" s="871">
        <f t="shared" si="0"/>
        <v>4304731236.0600004</v>
      </c>
      <c r="D14" s="608">
        <v>426944675.86000001</v>
      </c>
      <c r="E14" s="608">
        <v>540051501.40999997</v>
      </c>
      <c r="F14" s="608">
        <v>995819613.31999993</v>
      </c>
      <c r="G14" s="608">
        <v>988445257.94000006</v>
      </c>
      <c r="H14" s="609">
        <v>576978241.38</v>
      </c>
      <c r="I14" s="608">
        <v>405148766.25</v>
      </c>
      <c r="J14" s="608">
        <v>259645532.84</v>
      </c>
      <c r="K14" s="608">
        <v>111697647.06</v>
      </c>
      <c r="L14" s="166"/>
    </row>
    <row r="15" spans="1:12">
      <c r="A15" s="1650">
        <v>13</v>
      </c>
      <c r="B15" s="1223" t="s">
        <v>159</v>
      </c>
      <c r="C15" s="871">
        <f t="shared" si="0"/>
        <v>4436514671.46</v>
      </c>
      <c r="D15" s="608">
        <v>521276132</v>
      </c>
      <c r="E15" s="608">
        <v>620947638.73000002</v>
      </c>
      <c r="F15" s="608">
        <v>938832202.25</v>
      </c>
      <c r="G15" s="608">
        <v>566985910.78999996</v>
      </c>
      <c r="H15" s="609">
        <v>473759891.01999998</v>
      </c>
      <c r="I15" s="608">
        <v>556945895.63</v>
      </c>
      <c r="J15" s="608">
        <v>409981570.48000002</v>
      </c>
      <c r="K15" s="608">
        <v>347785430.56</v>
      </c>
      <c r="L15" s="80"/>
    </row>
    <row r="16" spans="1:12">
      <c r="A16" s="1650">
        <v>11</v>
      </c>
      <c r="B16" s="1223" t="s">
        <v>151</v>
      </c>
      <c r="C16" s="871">
        <f t="shared" si="0"/>
        <v>3119370268.7700005</v>
      </c>
      <c r="D16" s="797">
        <v>0</v>
      </c>
      <c r="E16" s="797">
        <v>0</v>
      </c>
      <c r="F16" s="797">
        <v>0</v>
      </c>
      <c r="G16" s="797">
        <v>0</v>
      </c>
      <c r="H16" s="797">
        <v>0</v>
      </c>
      <c r="I16" s="608">
        <v>1256819195.5500002</v>
      </c>
      <c r="J16" s="608">
        <v>1196498213.51</v>
      </c>
      <c r="K16" s="608">
        <v>666052859.71000004</v>
      </c>
      <c r="L16" s="80"/>
    </row>
    <row r="17" spans="1:12">
      <c r="A17" s="1650">
        <v>15</v>
      </c>
      <c r="B17" s="1223" t="s">
        <v>80</v>
      </c>
      <c r="C17" s="871">
        <f t="shared" si="0"/>
        <v>4117533751.0299997</v>
      </c>
      <c r="D17" s="608">
        <v>629009913.40999997</v>
      </c>
      <c r="E17" s="608">
        <v>659543162.94000006</v>
      </c>
      <c r="F17" s="608">
        <v>962118859.8499999</v>
      </c>
      <c r="G17" s="608">
        <v>665030334.29999995</v>
      </c>
      <c r="H17" s="609">
        <v>365257995.41999996</v>
      </c>
      <c r="I17" s="608">
        <v>365285094.85000002</v>
      </c>
      <c r="J17" s="608">
        <v>296307997.81</v>
      </c>
      <c r="K17" s="608">
        <v>174980392.45000002</v>
      </c>
      <c r="L17" s="80"/>
    </row>
    <row r="18" spans="1:12">
      <c r="A18" s="1650">
        <v>14</v>
      </c>
      <c r="B18" s="1223" t="s">
        <v>65</v>
      </c>
      <c r="C18" s="871">
        <f t="shared" si="0"/>
        <v>3608231280.9399996</v>
      </c>
      <c r="D18" s="608">
        <v>388981832.88</v>
      </c>
      <c r="E18" s="608">
        <v>407464722.19999999</v>
      </c>
      <c r="F18" s="608">
        <v>696750955.61000001</v>
      </c>
      <c r="G18" s="608">
        <v>575445051.25</v>
      </c>
      <c r="H18" s="609">
        <v>475818392.00999999</v>
      </c>
      <c r="I18" s="608">
        <v>547835705.57000005</v>
      </c>
      <c r="J18" s="608">
        <v>342163347.94999999</v>
      </c>
      <c r="K18" s="608">
        <v>173771273.47</v>
      </c>
      <c r="L18" s="80"/>
    </row>
    <row r="19" spans="1:12">
      <c r="A19" s="1650">
        <v>16</v>
      </c>
      <c r="B19" s="1223" t="s">
        <v>357</v>
      </c>
      <c r="C19" s="871">
        <f t="shared" si="0"/>
        <v>3669536574.4099998</v>
      </c>
      <c r="D19" s="608">
        <v>467494414.73000002</v>
      </c>
      <c r="E19" s="608">
        <v>506426041.82999998</v>
      </c>
      <c r="F19" s="608">
        <v>841220508.23000002</v>
      </c>
      <c r="G19" s="608">
        <v>797104780.28999996</v>
      </c>
      <c r="H19" s="609">
        <v>487913310.88999999</v>
      </c>
      <c r="I19" s="608">
        <v>277211995.81999999</v>
      </c>
      <c r="J19" s="608">
        <v>228756137.74000001</v>
      </c>
      <c r="K19" s="608">
        <v>63409384.879999995</v>
      </c>
      <c r="L19" s="80"/>
    </row>
    <row r="20" spans="1:12">
      <c r="A20" s="1650">
        <v>19</v>
      </c>
      <c r="B20" s="1223" t="s">
        <v>82</v>
      </c>
      <c r="C20" s="871">
        <f t="shared" si="0"/>
        <v>3090839138.7599998</v>
      </c>
      <c r="D20" s="608">
        <v>399390307.38999999</v>
      </c>
      <c r="E20" s="608">
        <v>416951236.20999998</v>
      </c>
      <c r="F20" s="608">
        <v>802302210.35000002</v>
      </c>
      <c r="G20" s="608">
        <v>543415267.52999997</v>
      </c>
      <c r="H20" s="609">
        <v>351323337.46000004</v>
      </c>
      <c r="I20" s="608">
        <v>284083332.64999998</v>
      </c>
      <c r="J20" s="608">
        <v>198988555.56</v>
      </c>
      <c r="K20" s="608">
        <v>94384891.609999999</v>
      </c>
      <c r="L20" s="80"/>
    </row>
    <row r="21" spans="1:12">
      <c r="A21" s="1650">
        <v>17</v>
      </c>
      <c r="B21" s="1223" t="s">
        <v>76</v>
      </c>
      <c r="C21" s="871">
        <f t="shared" si="0"/>
        <v>2163231786.7200003</v>
      </c>
      <c r="D21" s="797">
        <v>0</v>
      </c>
      <c r="E21" s="797">
        <v>0</v>
      </c>
      <c r="F21" s="797">
        <v>0</v>
      </c>
      <c r="G21" s="797">
        <v>0</v>
      </c>
      <c r="H21" s="797">
        <v>0</v>
      </c>
      <c r="I21" s="608">
        <v>863836007.36000001</v>
      </c>
      <c r="J21" s="608">
        <v>845310772.94000006</v>
      </c>
      <c r="K21" s="608">
        <v>454085006.42000002</v>
      </c>
      <c r="L21" s="80"/>
    </row>
    <row r="22" spans="1:12">
      <c r="A22" s="1650">
        <v>18</v>
      </c>
      <c r="B22" s="1223" t="s">
        <v>77</v>
      </c>
      <c r="C22" s="871">
        <f t="shared" si="0"/>
        <v>2523945823.3200002</v>
      </c>
      <c r="D22" s="608">
        <v>174192764.34</v>
      </c>
      <c r="E22" s="608">
        <v>222164802.46000001</v>
      </c>
      <c r="F22" s="608">
        <v>420947857.37</v>
      </c>
      <c r="G22" s="608">
        <v>471998105.99000001</v>
      </c>
      <c r="H22" s="609">
        <v>315574128.45000005</v>
      </c>
      <c r="I22" s="608">
        <v>373153627.13999999</v>
      </c>
      <c r="J22" s="608">
        <v>356384770.05999994</v>
      </c>
      <c r="K22" s="608">
        <v>189529767.51000002</v>
      </c>
      <c r="L22" s="80"/>
    </row>
    <row r="23" spans="1:12">
      <c r="A23" s="1650">
        <v>20</v>
      </c>
      <c r="B23" s="1223" t="s">
        <v>816</v>
      </c>
      <c r="C23" s="871">
        <f t="shared" si="0"/>
        <v>1604309375.4899991</v>
      </c>
      <c r="D23" s="797">
        <v>0</v>
      </c>
      <c r="E23" s="608">
        <v>68137900.599999994</v>
      </c>
      <c r="F23" s="608">
        <v>332167439.15999997</v>
      </c>
      <c r="G23" s="608">
        <v>475416343.64999998</v>
      </c>
      <c r="H23" s="609">
        <v>461192115.76999998</v>
      </c>
      <c r="I23" s="608">
        <v>167609040.38999999</v>
      </c>
      <c r="J23" s="608">
        <v>97694135.319999993</v>
      </c>
      <c r="K23" s="608">
        <v>2092400.5999994278</v>
      </c>
      <c r="L23" s="80"/>
    </row>
    <row r="24" spans="1:12">
      <c r="A24" s="1650">
        <v>21</v>
      </c>
      <c r="B24" s="1223" t="s">
        <v>150</v>
      </c>
      <c r="C24" s="871">
        <f t="shared" si="0"/>
        <v>1020504164.2499999</v>
      </c>
      <c r="D24" s="608">
        <v>90392470.909999996</v>
      </c>
      <c r="E24" s="608">
        <v>97813641.629999995</v>
      </c>
      <c r="F24" s="608">
        <v>181909487.63</v>
      </c>
      <c r="G24" s="608">
        <v>172637503.78</v>
      </c>
      <c r="H24" s="609">
        <v>162668431.88</v>
      </c>
      <c r="I24" s="608">
        <v>129863590.42</v>
      </c>
      <c r="J24" s="608">
        <v>125505015.65000001</v>
      </c>
      <c r="K24" s="608">
        <v>59714022.350000001</v>
      </c>
      <c r="L24" s="80"/>
    </row>
    <row r="25" spans="1:12">
      <c r="A25" s="1650">
        <v>22</v>
      </c>
      <c r="B25" s="1223" t="s">
        <v>83</v>
      </c>
      <c r="C25" s="871">
        <f t="shared" si="0"/>
        <v>582323149.63</v>
      </c>
      <c r="D25" s="797">
        <v>0</v>
      </c>
      <c r="E25" s="797">
        <v>0</v>
      </c>
      <c r="F25" s="608">
        <v>2895055.88</v>
      </c>
      <c r="G25" s="608">
        <v>77043750.159999996</v>
      </c>
      <c r="H25" s="609">
        <v>82506705.420000002</v>
      </c>
      <c r="I25" s="608">
        <v>195754400.82999998</v>
      </c>
      <c r="J25" s="608">
        <v>145073985.47</v>
      </c>
      <c r="K25" s="608">
        <v>79049251.870000005</v>
      </c>
      <c r="L25" s="80"/>
    </row>
    <row r="26" spans="1:12">
      <c r="A26" s="1650">
        <v>23</v>
      </c>
      <c r="B26" s="1223" t="s">
        <v>551</v>
      </c>
      <c r="C26" s="871">
        <f t="shared" si="0"/>
        <v>387469499.47999996</v>
      </c>
      <c r="D26" s="797">
        <v>0</v>
      </c>
      <c r="E26" s="797">
        <v>0</v>
      </c>
      <c r="F26" s="797">
        <v>0</v>
      </c>
      <c r="G26" s="608">
        <v>23446830.300000001</v>
      </c>
      <c r="H26" s="609">
        <v>77626184.239999995</v>
      </c>
      <c r="I26" s="608">
        <v>99663734.969999999</v>
      </c>
      <c r="J26" s="608">
        <v>120686888.83</v>
      </c>
      <c r="K26" s="608">
        <v>66045861.140000001</v>
      </c>
      <c r="L26" s="80"/>
    </row>
    <row r="27" spans="1:12">
      <c r="A27" s="1650">
        <v>24</v>
      </c>
      <c r="B27" s="1223" t="s">
        <v>116</v>
      </c>
      <c r="C27" s="871">
        <f t="shared" si="0"/>
        <v>260644027.95999998</v>
      </c>
      <c r="D27" s="797">
        <v>0</v>
      </c>
      <c r="E27" s="797">
        <v>0</v>
      </c>
      <c r="F27" s="797">
        <v>0</v>
      </c>
      <c r="G27" s="797">
        <v>0</v>
      </c>
      <c r="H27" s="797">
        <v>0</v>
      </c>
      <c r="I27" s="608">
        <v>75662331.959999993</v>
      </c>
      <c r="J27" s="608">
        <v>84626497.980000004</v>
      </c>
      <c r="K27" s="608">
        <v>100355198.02</v>
      </c>
      <c r="L27" s="80"/>
    </row>
    <row r="28" spans="1:12">
      <c r="A28" s="1650">
        <v>25</v>
      </c>
      <c r="B28" s="1223" t="s">
        <v>84</v>
      </c>
      <c r="C28" s="871">
        <f t="shared" si="0"/>
        <v>248597782</v>
      </c>
      <c r="D28" s="797">
        <v>0</v>
      </c>
      <c r="E28" s="608">
        <v>4972339.8099999996</v>
      </c>
      <c r="F28" s="608">
        <v>35419693.32</v>
      </c>
      <c r="G28" s="608">
        <v>48052118.670000002</v>
      </c>
      <c r="H28" s="609">
        <v>44430908.109999999</v>
      </c>
      <c r="I28" s="608">
        <v>20222094.07</v>
      </c>
      <c r="J28" s="608">
        <v>56554126.450000003</v>
      </c>
      <c r="K28" s="608">
        <v>38946501.57</v>
      </c>
      <c r="L28" s="80"/>
    </row>
    <row r="29" spans="1:12">
      <c r="A29" s="1650">
        <v>26</v>
      </c>
      <c r="B29" s="1223" t="s">
        <v>85</v>
      </c>
      <c r="C29" s="871">
        <f t="shared" si="0"/>
        <v>114002984.84</v>
      </c>
      <c r="D29" s="797">
        <v>0</v>
      </c>
      <c r="E29" s="797">
        <v>0</v>
      </c>
      <c r="F29" s="797">
        <v>0</v>
      </c>
      <c r="G29" s="797">
        <v>0</v>
      </c>
      <c r="H29" s="797">
        <v>0</v>
      </c>
      <c r="I29" s="608">
        <v>19428109.170000002</v>
      </c>
      <c r="J29" s="608">
        <v>55600161.200000003</v>
      </c>
      <c r="K29" s="608">
        <v>38974714.469999999</v>
      </c>
      <c r="L29" s="80"/>
    </row>
    <row r="30" spans="1:12">
      <c r="A30" s="1650">
        <v>27</v>
      </c>
      <c r="B30" s="1223" t="s">
        <v>115</v>
      </c>
      <c r="C30" s="871">
        <f t="shared" si="0"/>
        <v>75538660.520000011</v>
      </c>
      <c r="D30" s="797">
        <v>0</v>
      </c>
      <c r="E30" s="797">
        <v>0</v>
      </c>
      <c r="F30" s="797">
        <v>0</v>
      </c>
      <c r="G30" s="797">
        <v>0</v>
      </c>
      <c r="H30" s="609">
        <v>9039886.4199999999</v>
      </c>
      <c r="I30" s="608">
        <v>23264674.240000002</v>
      </c>
      <c r="J30" s="608">
        <v>25413938.969999999</v>
      </c>
      <c r="K30" s="608">
        <v>17820160.890000001</v>
      </c>
      <c r="L30" s="80"/>
    </row>
    <row r="31" spans="1:12">
      <c r="A31" s="1650">
        <v>28</v>
      </c>
      <c r="B31" s="1223" t="s">
        <v>114</v>
      </c>
      <c r="C31" s="871">
        <f t="shared" si="0"/>
        <v>65746073.510000005</v>
      </c>
      <c r="D31" s="797">
        <v>0</v>
      </c>
      <c r="E31" s="797">
        <v>0</v>
      </c>
      <c r="F31" s="797">
        <v>0</v>
      </c>
      <c r="G31" s="797">
        <v>0</v>
      </c>
      <c r="H31" s="797">
        <v>0</v>
      </c>
      <c r="I31" s="797">
        <v>0</v>
      </c>
      <c r="J31" s="797">
        <v>0</v>
      </c>
      <c r="K31" s="608">
        <v>65746073.510000005</v>
      </c>
      <c r="L31" s="80"/>
    </row>
    <row r="32" spans="1:12">
      <c r="A32" s="1650">
        <v>29</v>
      </c>
      <c r="B32" s="1223" t="s">
        <v>86</v>
      </c>
      <c r="C32" s="871">
        <f t="shared" si="0"/>
        <v>40803540.200000003</v>
      </c>
      <c r="D32" s="797">
        <v>0</v>
      </c>
      <c r="E32" s="797">
        <v>0</v>
      </c>
      <c r="F32" s="797">
        <v>0</v>
      </c>
      <c r="G32" s="797">
        <v>0</v>
      </c>
      <c r="H32" s="797">
        <v>0</v>
      </c>
      <c r="I32" s="797">
        <v>0</v>
      </c>
      <c r="J32" s="608">
        <v>25857547.27</v>
      </c>
      <c r="K32" s="608">
        <v>14945992.93</v>
      </c>
      <c r="L32" s="80"/>
    </row>
    <row r="33" spans="1:15" s="954" customFormat="1" ht="18" customHeight="1">
      <c r="A33" s="431" t="s">
        <v>2</v>
      </c>
      <c r="B33" s="431" t="s">
        <v>2</v>
      </c>
      <c r="C33" s="701">
        <f>SUM(C4:C32)</f>
        <v>434023867130.41003</v>
      </c>
      <c r="D33" s="432">
        <f>SUM(D4:D32)</f>
        <v>50980624002.540009</v>
      </c>
      <c r="E33" s="432">
        <f>SUM(E4:E32)</f>
        <v>55258937177.809998</v>
      </c>
      <c r="F33" s="432">
        <f t="shared" ref="F33:G33" si="1">SUM(F4:F32)</f>
        <v>95151241126.26004</v>
      </c>
      <c r="G33" s="432">
        <f t="shared" si="1"/>
        <v>74800398426.359985</v>
      </c>
      <c r="H33" s="432">
        <f t="shared" ref="H33:K33" si="2">SUM(H4:H32)</f>
        <v>59507822892.069992</v>
      </c>
      <c r="I33" s="432">
        <f t="shared" si="2"/>
        <v>47871444884.019997</v>
      </c>
      <c r="J33" s="432">
        <f t="shared" si="2"/>
        <v>35118617683.729996</v>
      </c>
      <c r="K33" s="432">
        <f t="shared" si="2"/>
        <v>15334780937.619995</v>
      </c>
      <c r="L33" s="953"/>
      <c r="M33" s="953"/>
      <c r="N33" s="953"/>
      <c r="O33" s="953"/>
    </row>
    <row r="34" spans="1:15" ht="5.25" customHeight="1">
      <c r="B34" s="177"/>
      <c r="C34" s="675"/>
      <c r="D34" s="675"/>
      <c r="E34" s="675"/>
      <c r="F34" s="675"/>
      <c r="G34" s="908"/>
      <c r="H34" s="90"/>
      <c r="I34" s="90"/>
      <c r="J34" s="90"/>
      <c r="K34" s="608"/>
    </row>
    <row r="35" spans="1:15" ht="15.75">
      <c r="B35" s="138"/>
      <c r="C35" s="676"/>
      <c r="D35" s="1986"/>
      <c r="E35" s="676"/>
      <c r="F35" s="676"/>
      <c r="G35" s="908"/>
      <c r="H35" s="607"/>
      <c r="I35" s="90"/>
      <c r="J35" s="90"/>
      <c r="K35" s="608"/>
    </row>
    <row r="36" spans="1:15" ht="15.75">
      <c r="B36" s="138"/>
      <c r="C36" s="676"/>
      <c r="D36" s="676"/>
      <c r="E36" s="676"/>
      <c r="F36" s="676"/>
      <c r="G36" s="908"/>
      <c r="H36" s="607"/>
      <c r="I36" s="90"/>
      <c r="J36" s="90"/>
      <c r="K36" s="608"/>
    </row>
    <row r="37" spans="1:15">
      <c r="B37" s="138"/>
      <c r="C37" s="676"/>
      <c r="D37" s="676"/>
      <c r="E37" s="676"/>
      <c r="F37" s="676"/>
      <c r="G37" s="908"/>
      <c r="H37" s="607"/>
      <c r="I37" s="607"/>
      <c r="J37" s="607"/>
      <c r="K37" s="608"/>
    </row>
    <row r="38" spans="1:15">
      <c r="B38" s="138"/>
      <c r="C38" s="676"/>
      <c r="D38" s="676"/>
      <c r="E38" s="676"/>
      <c r="F38" s="676"/>
      <c r="G38" s="908"/>
      <c r="H38" s="607"/>
      <c r="I38" s="607"/>
      <c r="J38" s="607"/>
      <c r="K38" s="608"/>
    </row>
    <row r="39" spans="1:15">
      <c r="B39" s="138"/>
      <c r="C39" s="676"/>
      <c r="D39" s="676"/>
      <c r="E39" s="676"/>
      <c r="F39" s="676"/>
      <c r="G39" s="908"/>
      <c r="H39" s="607"/>
      <c r="I39" s="607"/>
      <c r="J39" s="607"/>
      <c r="K39" s="608"/>
    </row>
    <row r="40" spans="1:15">
      <c r="B40" s="138"/>
      <c r="C40" s="676"/>
      <c r="D40" s="676"/>
      <c r="E40" s="676"/>
      <c r="F40" s="676"/>
      <c r="G40" s="908"/>
      <c r="H40" s="607"/>
      <c r="I40" s="607"/>
      <c r="J40" s="607"/>
      <c r="K40" s="608"/>
    </row>
    <row r="41" spans="1:15">
      <c r="B41" s="138"/>
      <c r="C41" s="676"/>
      <c r="D41" s="676"/>
      <c r="E41" s="676"/>
      <c r="F41" s="676"/>
      <c r="G41" s="908"/>
      <c r="H41" s="607"/>
      <c r="I41" s="607"/>
      <c r="J41" s="607"/>
      <c r="K41" s="608"/>
    </row>
    <row r="42" spans="1:15">
      <c r="B42" s="138"/>
      <c r="C42" s="676"/>
      <c r="D42" s="676"/>
      <c r="E42" s="676"/>
      <c r="F42" s="676"/>
      <c r="G42" s="908"/>
      <c r="H42" s="607"/>
      <c r="I42" s="607"/>
      <c r="J42" s="607"/>
      <c r="K42" s="608"/>
    </row>
    <row r="43" spans="1:15">
      <c r="B43" s="138"/>
      <c r="C43" s="676"/>
      <c r="D43" s="676"/>
      <c r="E43" s="676"/>
      <c r="F43" s="676"/>
      <c r="G43" s="908"/>
      <c r="H43" s="607"/>
      <c r="I43" s="607"/>
      <c r="J43" s="607"/>
      <c r="K43" s="608"/>
    </row>
    <row r="44" spans="1:15">
      <c r="B44" s="138"/>
      <c r="C44" s="676"/>
      <c r="D44" s="676"/>
      <c r="E44" s="676"/>
      <c r="F44" s="676"/>
      <c r="G44" s="908"/>
      <c r="H44" s="607"/>
      <c r="I44" s="607"/>
      <c r="J44" s="607"/>
      <c r="K44" s="608"/>
    </row>
    <row r="45" spans="1:15">
      <c r="B45" s="138"/>
      <c r="C45" s="676"/>
      <c r="D45" s="676"/>
      <c r="E45" s="676"/>
      <c r="F45" s="676"/>
      <c r="G45" s="908"/>
      <c r="H45" s="607"/>
      <c r="I45" s="607"/>
      <c r="J45" s="607"/>
      <c r="K45" s="608"/>
    </row>
    <row r="46" spans="1:15">
      <c r="B46" s="138"/>
      <c r="C46" s="676"/>
      <c r="D46" s="676"/>
      <c r="E46" s="676"/>
      <c r="F46" s="676"/>
      <c r="G46" s="908"/>
      <c r="H46" s="607"/>
      <c r="I46" s="607"/>
      <c r="J46" s="607"/>
      <c r="K46" s="608"/>
    </row>
    <row r="47" spans="1:15">
      <c r="B47" s="138"/>
      <c r="C47" s="676"/>
      <c r="D47" s="676"/>
      <c r="E47" s="676"/>
      <c r="F47" s="676"/>
      <c r="G47" s="908"/>
      <c r="H47" s="607"/>
      <c r="I47" s="607"/>
      <c r="J47" s="607"/>
      <c r="K47" s="608"/>
    </row>
    <row r="48" spans="1:15">
      <c r="B48" s="138"/>
      <c r="C48" s="676"/>
      <c r="D48" s="676"/>
      <c r="E48" s="676"/>
      <c r="F48" s="676"/>
      <c r="G48" s="908"/>
      <c r="H48" s="607"/>
      <c r="I48" s="607"/>
      <c r="J48" s="607"/>
      <c r="K48" s="608"/>
    </row>
    <row r="49" spans="2:11">
      <c r="B49" s="138"/>
      <c r="C49" s="676"/>
      <c r="D49" s="676"/>
      <c r="E49" s="676"/>
      <c r="F49" s="676"/>
      <c r="G49" s="908"/>
      <c r="H49" s="607"/>
      <c r="I49" s="607"/>
      <c r="J49" s="607"/>
      <c r="K49" s="608"/>
    </row>
    <row r="50" spans="2:11">
      <c r="B50" s="138"/>
      <c r="C50" s="676"/>
      <c r="D50" s="676"/>
      <c r="E50" s="676"/>
      <c r="F50" s="676"/>
      <c r="G50" s="908"/>
      <c r="H50" s="607"/>
      <c r="I50" s="607"/>
      <c r="J50" s="607"/>
      <c r="K50" s="608"/>
    </row>
    <row r="51" spans="2:11">
      <c r="B51" s="138"/>
      <c r="C51" s="676"/>
      <c r="D51" s="676"/>
      <c r="E51" s="676"/>
      <c r="F51" s="676"/>
      <c r="G51" s="908"/>
      <c r="H51" s="607"/>
      <c r="I51" s="607"/>
      <c r="J51" s="607"/>
      <c r="K51" s="608"/>
    </row>
    <row r="52" spans="2:11">
      <c r="B52" s="138"/>
      <c r="C52" s="676"/>
      <c r="D52" s="676"/>
      <c r="E52" s="676"/>
      <c r="F52" s="676"/>
      <c r="G52" s="908"/>
      <c r="H52" s="607"/>
      <c r="I52" s="607"/>
      <c r="J52" s="607"/>
      <c r="K52" s="608"/>
    </row>
    <row r="53" spans="2:11">
      <c r="B53" s="138"/>
      <c r="C53" s="676"/>
      <c r="D53" s="676"/>
      <c r="E53" s="676"/>
      <c r="F53" s="676"/>
      <c r="G53" s="908"/>
      <c r="H53" s="607"/>
      <c r="I53" s="607"/>
      <c r="J53" s="607"/>
      <c r="K53" s="608"/>
    </row>
    <row r="54" spans="2:11">
      <c r="B54" s="138"/>
      <c r="C54" s="676"/>
      <c r="D54" s="676"/>
      <c r="E54" s="676"/>
      <c r="F54" s="676"/>
      <c r="G54" s="908"/>
      <c r="H54" s="607"/>
      <c r="I54" s="607"/>
      <c r="J54" s="607"/>
      <c r="K54" s="608"/>
    </row>
    <row r="55" spans="2:11">
      <c r="B55" s="138"/>
      <c r="C55" s="676"/>
      <c r="D55" s="676"/>
      <c r="E55" s="676"/>
      <c r="F55" s="676"/>
      <c r="G55" s="908"/>
      <c r="H55" s="607"/>
      <c r="I55" s="607"/>
      <c r="J55" s="607"/>
      <c r="K55" s="608"/>
    </row>
    <row r="56" spans="2:11">
      <c r="B56" s="138"/>
      <c r="C56" s="676"/>
      <c r="D56" s="676"/>
      <c r="E56" s="676"/>
      <c r="F56" s="676"/>
      <c r="G56" s="908"/>
      <c r="H56" s="607"/>
      <c r="I56" s="607"/>
      <c r="J56" s="607"/>
      <c r="K56" s="608"/>
    </row>
    <row r="57" spans="2:11">
      <c r="B57" s="138"/>
      <c r="C57" s="676"/>
      <c r="D57" s="676"/>
      <c r="E57" s="676"/>
      <c r="F57" s="676"/>
      <c r="G57" s="908"/>
      <c r="H57" s="607"/>
      <c r="I57" s="607"/>
      <c r="J57" s="607"/>
      <c r="K57" s="608"/>
    </row>
    <row r="58" spans="2:11">
      <c r="B58" s="138"/>
      <c r="C58" s="676"/>
      <c r="D58" s="676"/>
      <c r="E58" s="676"/>
      <c r="F58" s="676"/>
      <c r="G58" s="908"/>
      <c r="H58" s="607"/>
      <c r="I58" s="607"/>
      <c r="J58" s="607"/>
      <c r="K58" s="608"/>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21" priority="3" operator="equal">
      <formula>0</formula>
    </cfRule>
  </conditionalFormatting>
  <conditionalFormatting sqref="E28">
    <cfRule type="cellIs" dxfId="20"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7"/>
  <sheetViews>
    <sheetView showGridLines="0" view="pageBreakPreview" zoomScale="70" zoomScaleNormal="100" zoomScaleSheetLayoutView="70" workbookViewId="0">
      <selection activeCell="Q19" sqref="Q19"/>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610" customWidth="1"/>
    <col min="11" max="12" width="23.42578125" style="610" customWidth="1"/>
    <col min="13" max="13" width="22.42578125" style="42" customWidth="1"/>
    <col min="14" max="14" width="16.42578125" style="67" customWidth="1"/>
    <col min="15" max="16384" width="11.5703125" style="67"/>
  </cols>
  <sheetData>
    <row r="1" spans="1:16" ht="86.25" customHeight="1">
      <c r="A1" s="2335"/>
      <c r="B1" s="2335"/>
      <c r="C1" s="2335"/>
      <c r="D1" s="2335"/>
      <c r="E1" s="2335"/>
      <c r="F1" s="2335"/>
      <c r="G1" s="2335"/>
      <c r="H1" s="2335"/>
      <c r="I1" s="2335"/>
      <c r="J1" s="2335"/>
      <c r="K1" s="2335"/>
      <c r="L1" s="2335"/>
      <c r="M1" s="2335"/>
      <c r="N1" s="2335"/>
    </row>
    <row r="2" spans="1:16" ht="7.5" customHeight="1">
      <c r="A2" s="2478" t="s">
        <v>10</v>
      </c>
      <c r="B2" s="2478"/>
      <c r="C2" s="2478"/>
      <c r="D2" s="2478"/>
      <c r="E2" s="2478"/>
      <c r="F2" s="2478"/>
      <c r="G2" s="2478"/>
      <c r="H2" s="2478"/>
      <c r="I2" s="2478"/>
      <c r="J2" s="2478"/>
      <c r="K2" s="2478"/>
      <c r="L2" s="2478"/>
      <c r="M2" s="2478"/>
      <c r="N2" s="2478"/>
      <c r="O2" s="610"/>
      <c r="P2" s="610"/>
    </row>
    <row r="3" spans="1:16" ht="55.5" customHeight="1">
      <c r="D3" s="80"/>
      <c r="E3" s="80"/>
      <c r="F3" s="81"/>
      <c r="G3" s="81"/>
      <c r="I3" s="246" t="s">
        <v>71</v>
      </c>
      <c r="J3" s="266" t="s">
        <v>781</v>
      </c>
      <c r="K3" s="266" t="s">
        <v>782</v>
      </c>
      <c r="L3" s="266" t="s">
        <v>783</v>
      </c>
      <c r="M3" s="232" t="s">
        <v>786</v>
      </c>
      <c r="N3" s="246" t="s">
        <v>14</v>
      </c>
      <c r="O3" s="610"/>
      <c r="P3" s="610"/>
    </row>
    <row r="4" spans="1:16" ht="17.25" customHeight="1">
      <c r="D4" s="80"/>
      <c r="E4" s="80"/>
      <c r="F4" s="81"/>
      <c r="G4" s="81"/>
      <c r="I4" s="1102" t="s">
        <v>735</v>
      </c>
      <c r="J4" s="1188">
        <v>1488138890.72</v>
      </c>
      <c r="K4" s="1188">
        <v>89973855.739999995</v>
      </c>
      <c r="L4" s="1188">
        <v>25302479.34</v>
      </c>
      <c r="M4" s="1189">
        <f t="shared" ref="M4:M22" si="0">+L4+K4+J4</f>
        <v>1603415225.8</v>
      </c>
      <c r="N4" s="1190">
        <f t="shared" ref="N4:N22" si="1">+M4/$M$23</f>
        <v>0.31438092129028516</v>
      </c>
      <c r="O4" s="610"/>
      <c r="P4" s="610"/>
    </row>
    <row r="5" spans="1:16" ht="17.25" customHeight="1">
      <c r="D5" s="80"/>
      <c r="E5" s="80"/>
      <c r="F5" s="81"/>
      <c r="G5" s="81"/>
      <c r="I5" s="1102" t="s">
        <v>74</v>
      </c>
      <c r="J5" s="1188">
        <v>1319435326.26</v>
      </c>
      <c r="K5" s="1188">
        <v>74398222.719999999</v>
      </c>
      <c r="L5" s="1188">
        <v>23886536.149999999</v>
      </c>
      <c r="M5" s="1191">
        <f t="shared" si="0"/>
        <v>1417720085.1300001</v>
      </c>
      <c r="N5" s="1190">
        <f t="shared" si="1"/>
        <v>0.27797175636306781</v>
      </c>
      <c r="O5" s="610"/>
      <c r="P5" s="610"/>
    </row>
    <row r="6" spans="1:16" ht="17.25" customHeight="1">
      <c r="D6" s="14"/>
      <c r="E6" s="14"/>
      <c r="I6" s="1102" t="s">
        <v>358</v>
      </c>
      <c r="J6" s="1188">
        <v>659689558.92999995</v>
      </c>
      <c r="K6" s="1188">
        <v>44605362.380000003</v>
      </c>
      <c r="L6" s="1188">
        <v>11435592.869999999</v>
      </c>
      <c r="M6" s="1191">
        <f t="shared" si="0"/>
        <v>715730514.17999995</v>
      </c>
      <c r="N6" s="1190">
        <f t="shared" si="1"/>
        <v>0.14033296854294966</v>
      </c>
      <c r="O6" s="610"/>
      <c r="P6" s="610"/>
    </row>
    <row r="7" spans="1:16" ht="17.25" customHeight="1">
      <c r="D7" s="80"/>
      <c r="E7" s="80"/>
      <c r="I7" s="1102" t="s">
        <v>73</v>
      </c>
      <c r="J7" s="1188">
        <v>374647473.38</v>
      </c>
      <c r="K7" s="1188">
        <v>30777632.550000001</v>
      </c>
      <c r="L7" s="1188">
        <v>6489934.3799999999</v>
      </c>
      <c r="M7" s="1191">
        <f t="shared" si="0"/>
        <v>411915040.31</v>
      </c>
      <c r="N7" s="1190">
        <f t="shared" si="1"/>
        <v>8.0764001602499164E-2</v>
      </c>
      <c r="O7" s="610"/>
      <c r="P7" s="610"/>
    </row>
    <row r="8" spans="1:16" ht="17.25" customHeight="1">
      <c r="D8" s="56"/>
      <c r="E8" s="14"/>
      <c r="F8" s="12"/>
      <c r="I8" s="1102" t="s">
        <v>79</v>
      </c>
      <c r="J8" s="1188">
        <v>217081623.88</v>
      </c>
      <c r="K8" s="1188">
        <v>2600712.87</v>
      </c>
      <c r="L8" s="1188">
        <v>3464387.56</v>
      </c>
      <c r="M8" s="1191">
        <f t="shared" si="0"/>
        <v>223146724.31</v>
      </c>
      <c r="N8" s="1190">
        <f t="shared" si="1"/>
        <v>4.3752280533874345E-2</v>
      </c>
      <c r="O8" s="610"/>
      <c r="P8" s="610"/>
    </row>
    <row r="9" spans="1:16" ht="17.25" customHeight="1">
      <c r="D9" s="80"/>
      <c r="E9" s="14"/>
      <c r="G9" s="80"/>
      <c r="I9" s="1102" t="s">
        <v>75</v>
      </c>
      <c r="J9" s="1188">
        <v>138279919.53</v>
      </c>
      <c r="K9" s="1188">
        <v>21869577.870000001</v>
      </c>
      <c r="L9" s="1188">
        <v>2981084.51</v>
      </c>
      <c r="M9" s="1191">
        <f t="shared" si="0"/>
        <v>163130581.91</v>
      </c>
      <c r="N9" s="1190">
        <f t="shared" si="1"/>
        <v>3.198494177071206E-2</v>
      </c>
      <c r="O9" s="610"/>
      <c r="P9" s="610"/>
    </row>
    <row r="10" spans="1:16" ht="17.25" customHeight="1">
      <c r="D10" s="80"/>
      <c r="E10" s="14"/>
      <c r="F10" s="12"/>
      <c r="G10" s="123"/>
      <c r="I10" s="1102" t="s">
        <v>117</v>
      </c>
      <c r="J10" s="1188">
        <v>86263557.849999994</v>
      </c>
      <c r="K10" s="1188">
        <v>3191624.73</v>
      </c>
      <c r="L10" s="1188">
        <v>1454287.49</v>
      </c>
      <c r="M10" s="1191">
        <f t="shared" si="0"/>
        <v>90909470.069999993</v>
      </c>
      <c r="N10" s="1190">
        <f t="shared" si="1"/>
        <v>1.78245799932195E-2</v>
      </c>
      <c r="O10" s="610"/>
      <c r="P10" s="610"/>
    </row>
    <row r="11" spans="1:16" ht="17.25" customHeight="1">
      <c r="D11" s="80"/>
      <c r="E11" s="14"/>
      <c r="G11" s="124"/>
      <c r="I11" s="1102" t="s">
        <v>78</v>
      </c>
      <c r="J11" s="1188">
        <v>91893338.519999996</v>
      </c>
      <c r="K11" s="1188">
        <v>1794923.97</v>
      </c>
      <c r="L11" s="1188">
        <v>1577785.51</v>
      </c>
      <c r="M11" s="1191">
        <f t="shared" si="0"/>
        <v>95266048</v>
      </c>
      <c r="N11" s="1190">
        <f t="shared" si="1"/>
        <v>1.8678772320489544E-2</v>
      </c>
      <c r="O11" s="610"/>
      <c r="P11" s="610"/>
    </row>
    <row r="12" spans="1:16" ht="17.25" customHeight="1">
      <c r="D12" s="80"/>
      <c r="E12" s="14"/>
      <c r="I12" s="1102" t="s">
        <v>81</v>
      </c>
      <c r="J12" s="1188">
        <v>67962497.920000002</v>
      </c>
      <c r="K12" s="1188">
        <v>823306.05</v>
      </c>
      <c r="L12" s="1188">
        <v>1085448.43</v>
      </c>
      <c r="M12" s="1191">
        <f t="shared" si="0"/>
        <v>69871252.400000006</v>
      </c>
      <c r="N12" s="1190">
        <f t="shared" si="1"/>
        <v>1.3699625865943959E-2</v>
      </c>
      <c r="O12" s="610"/>
      <c r="P12" s="610"/>
    </row>
    <row r="13" spans="1:16" ht="17.25" customHeight="1">
      <c r="D13" s="80"/>
      <c r="E13" s="14"/>
      <c r="I13" s="1102" t="s">
        <v>80</v>
      </c>
      <c r="J13" s="1188">
        <v>70145763.939999998</v>
      </c>
      <c r="K13" s="1188">
        <v>1770399.96</v>
      </c>
      <c r="L13" s="1188">
        <v>1151053.52</v>
      </c>
      <c r="M13" s="1191">
        <f t="shared" si="0"/>
        <v>73067217.420000002</v>
      </c>
      <c r="N13" s="1190">
        <f t="shared" si="1"/>
        <v>1.4326257328107989E-2</v>
      </c>
      <c r="O13" s="610"/>
      <c r="P13" s="610"/>
    </row>
    <row r="14" spans="1:16" ht="17.25" customHeight="1">
      <c r="D14" s="80"/>
      <c r="E14" s="14"/>
      <c r="I14" s="1102" t="s">
        <v>159</v>
      </c>
      <c r="J14" s="1188">
        <v>46255720.579999998</v>
      </c>
      <c r="K14" s="1188">
        <v>251079.15</v>
      </c>
      <c r="L14" s="1188">
        <v>751266.94</v>
      </c>
      <c r="M14" s="1191">
        <f t="shared" si="0"/>
        <v>47258066.670000002</v>
      </c>
      <c r="N14" s="1190">
        <f t="shared" si="1"/>
        <v>9.2658684407213518E-3</v>
      </c>
      <c r="O14" s="610"/>
      <c r="P14" s="610"/>
    </row>
    <row r="15" spans="1:16" ht="17.25" customHeight="1">
      <c r="D15" s="80"/>
      <c r="E15" s="14"/>
      <c r="F15" s="81"/>
      <c r="G15" s="81"/>
      <c r="I15" s="1102" t="s">
        <v>357</v>
      </c>
      <c r="J15" s="1188">
        <v>42118786.509999998</v>
      </c>
      <c r="K15" s="1188">
        <v>463620.57</v>
      </c>
      <c r="L15" s="1188">
        <v>674609.78</v>
      </c>
      <c r="M15" s="1191">
        <f t="shared" si="0"/>
        <v>43257016.859999999</v>
      </c>
      <c r="N15" s="1190">
        <f t="shared" si="1"/>
        <v>8.481384356276829E-3</v>
      </c>
      <c r="O15" s="610"/>
      <c r="P15" s="610"/>
    </row>
    <row r="16" spans="1:16" ht="17.25" customHeight="1">
      <c r="D16" s="80"/>
      <c r="E16" s="14"/>
      <c r="F16" s="81"/>
      <c r="G16" s="81"/>
      <c r="I16" s="1102" t="s">
        <v>149</v>
      </c>
      <c r="J16" s="1188">
        <v>38141776.700000003</v>
      </c>
      <c r="K16" s="1188">
        <v>540696.03</v>
      </c>
      <c r="L16" s="1188">
        <v>603373.94999999995</v>
      </c>
      <c r="M16" s="1191">
        <f t="shared" si="0"/>
        <v>39285846.68</v>
      </c>
      <c r="N16" s="1190">
        <f t="shared" si="1"/>
        <v>7.7027587578040397E-3</v>
      </c>
      <c r="O16" s="610"/>
      <c r="P16" s="610"/>
    </row>
    <row r="17" spans="1:16" ht="17.25" hidden="1" customHeight="1">
      <c r="D17" s="80"/>
      <c r="E17" s="14"/>
      <c r="F17" s="81"/>
      <c r="G17" s="81"/>
      <c r="I17" s="1102" t="s">
        <v>1026</v>
      </c>
      <c r="J17" s="1188"/>
      <c r="K17" s="1188"/>
      <c r="L17" s="1188"/>
      <c r="M17" s="1191">
        <f t="shared" si="0"/>
        <v>0</v>
      </c>
      <c r="N17" s="1190">
        <f t="shared" si="1"/>
        <v>0</v>
      </c>
      <c r="O17" s="610"/>
      <c r="P17" s="610"/>
    </row>
    <row r="18" spans="1:16" ht="17.25" customHeight="1">
      <c r="D18" s="80"/>
      <c r="E18" s="14"/>
      <c r="F18" s="81"/>
      <c r="G18" s="81"/>
      <c r="I18" s="1102" t="s">
        <v>65</v>
      </c>
      <c r="J18" s="1188">
        <v>33595954.939999998</v>
      </c>
      <c r="K18" s="1188">
        <v>5457176.1299999999</v>
      </c>
      <c r="L18" s="1188">
        <v>733548.49</v>
      </c>
      <c r="M18" s="1191">
        <f t="shared" si="0"/>
        <v>39786679.559999995</v>
      </c>
      <c r="N18" s="1190">
        <f t="shared" si="1"/>
        <v>7.8009568413031577E-3</v>
      </c>
      <c r="O18" s="610"/>
      <c r="P18" s="610"/>
    </row>
    <row r="19" spans="1:16" ht="17.25" customHeight="1">
      <c r="D19" s="80"/>
      <c r="E19" s="14"/>
      <c r="F19" s="81"/>
      <c r="G19" s="81"/>
      <c r="I19" s="1102" t="s">
        <v>77</v>
      </c>
      <c r="J19" s="1188">
        <v>16457946.33</v>
      </c>
      <c r="K19" s="1188">
        <v>1318457.49</v>
      </c>
      <c r="L19" s="1188">
        <v>298418.56</v>
      </c>
      <c r="M19" s="1191">
        <f t="shared" si="0"/>
        <v>18074822.379999999</v>
      </c>
      <c r="N19" s="1190">
        <f t="shared" si="1"/>
        <v>3.5439225102452967E-3</v>
      </c>
      <c r="O19" s="610"/>
      <c r="P19" s="610"/>
    </row>
    <row r="20" spans="1:16" ht="17.25" hidden="1" customHeight="1">
      <c r="D20" s="80"/>
      <c r="E20" s="14"/>
      <c r="F20" s="81"/>
      <c r="G20" s="81"/>
      <c r="I20" s="1102" t="s">
        <v>816</v>
      </c>
      <c r="J20" s="1188"/>
      <c r="K20" s="1188"/>
      <c r="L20" s="1188"/>
      <c r="M20" s="1191">
        <f t="shared" si="0"/>
        <v>0</v>
      </c>
      <c r="N20" s="1190">
        <f t="shared" si="1"/>
        <v>0</v>
      </c>
      <c r="O20" s="610"/>
      <c r="P20" s="610"/>
    </row>
    <row r="21" spans="1:16" ht="17.25" customHeight="1">
      <c r="D21" s="80"/>
      <c r="E21" s="14"/>
      <c r="F21" s="81"/>
      <c r="G21" s="81"/>
      <c r="I21" s="1102" t="s">
        <v>150</v>
      </c>
      <c r="J21" s="1188">
        <v>7009195.6200000001</v>
      </c>
      <c r="K21" s="1188">
        <v>1831126.08</v>
      </c>
      <c r="L21" s="1188">
        <v>165450.96</v>
      </c>
      <c r="M21" s="1191">
        <f t="shared" si="0"/>
        <v>9005772.6600000001</v>
      </c>
      <c r="N21" s="1190">
        <f t="shared" si="1"/>
        <v>1.7657579023980243E-3</v>
      </c>
      <c r="O21" s="610"/>
      <c r="P21" s="610"/>
    </row>
    <row r="22" spans="1:16" s="439" customFormat="1" ht="18" customHeight="1">
      <c r="D22" s="135"/>
      <c r="E22" s="164"/>
      <c r="F22" s="530"/>
      <c r="G22" s="530"/>
      <c r="I22" s="1102" t="s">
        <v>787</v>
      </c>
      <c r="J22" s="1188">
        <v>38247912.960000001</v>
      </c>
      <c r="K22" s="1188">
        <v>522011.07</v>
      </c>
      <c r="L22" s="1188">
        <v>620410.17000000004</v>
      </c>
      <c r="M22" s="1191">
        <f t="shared" si="0"/>
        <v>39390334.200000003</v>
      </c>
      <c r="N22" s="1190">
        <f t="shared" si="1"/>
        <v>7.7232455801020811E-3</v>
      </c>
      <c r="O22" s="610"/>
      <c r="P22" s="610"/>
    </row>
    <row r="23" spans="1:16" ht="15.75">
      <c r="D23" s="80"/>
      <c r="E23" s="14"/>
      <c r="F23" s="81"/>
      <c r="G23" s="81"/>
      <c r="I23" s="246" t="s">
        <v>2</v>
      </c>
      <c r="J23" s="1103">
        <f>SUM(J4:J22)</f>
        <v>4735365244.5699997</v>
      </c>
      <c r="K23" s="1103">
        <f>SUM(K4:K22)</f>
        <v>282189785.3599999</v>
      </c>
      <c r="L23" s="1103">
        <f>SUM(L4:L22)</f>
        <v>82675668.609999999</v>
      </c>
      <c r="M23" s="1103">
        <f>SUM(M4:M22)</f>
        <v>5100230698.54</v>
      </c>
      <c r="N23" s="1104">
        <f>SUM(N4:N22)</f>
        <v>1</v>
      </c>
      <c r="O23" s="610"/>
      <c r="P23" s="610"/>
    </row>
    <row r="24" spans="1:16" s="80" customFormat="1" ht="15" customHeight="1">
      <c r="A24" s="25"/>
      <c r="B24" s="67"/>
      <c r="C24" s="25"/>
      <c r="D24" s="26"/>
      <c r="E24" s="27"/>
      <c r="F24" s="81"/>
      <c r="G24" s="81"/>
      <c r="H24" s="81"/>
      <c r="J24" s="607"/>
      <c r="K24" s="607"/>
      <c r="L24" s="607"/>
      <c r="M24" s="607"/>
      <c r="N24" s="607"/>
      <c r="O24" s="610"/>
      <c r="P24" s="610"/>
    </row>
    <row r="25" spans="1:16" ht="15" customHeight="1">
      <c r="M25" s="610"/>
      <c r="O25" s="610"/>
      <c r="P25" s="610"/>
    </row>
    <row r="26" spans="1:16" ht="15" customHeight="1">
      <c r="M26" s="610"/>
      <c r="O26" s="610"/>
      <c r="P26" s="610"/>
    </row>
    <row r="27" spans="1:16" ht="15" customHeight="1">
      <c r="M27" s="610"/>
      <c r="O27" s="610"/>
      <c r="P27" s="610"/>
    </row>
    <row r="28" spans="1:16" ht="15" customHeight="1">
      <c r="M28" s="610"/>
      <c r="O28" s="610"/>
      <c r="P28" s="610"/>
    </row>
    <row r="29" spans="1:16" ht="15" customHeight="1">
      <c r="M29" s="610"/>
      <c r="O29" s="610"/>
      <c r="P29" s="610"/>
    </row>
    <row r="30" spans="1:16" ht="15" customHeight="1">
      <c r="M30" s="610"/>
      <c r="O30" s="610"/>
      <c r="P30" s="610"/>
    </row>
    <row r="31" spans="1:16" ht="15" customHeight="1">
      <c r="M31" s="610"/>
      <c r="O31" s="610"/>
      <c r="P31" s="610"/>
    </row>
    <row r="32" spans="1:16" ht="15" customHeight="1">
      <c r="M32" s="610"/>
    </row>
    <row r="33" spans="9:14" ht="15" customHeight="1">
      <c r="M33" s="610"/>
    </row>
    <row r="34" spans="9:14" ht="15" customHeight="1">
      <c r="I34" s="80"/>
      <c r="J34" s="607"/>
      <c r="K34" s="607"/>
      <c r="L34" s="607"/>
      <c r="M34" s="607"/>
      <c r="N34" s="80"/>
    </row>
    <row r="44" spans="9:14" ht="15" customHeight="1">
      <c r="I44" s="81"/>
      <c r="J44" s="81"/>
      <c r="K44" s="81"/>
      <c r="L44" s="81"/>
      <c r="M44" s="1064"/>
      <c r="N44" s="81"/>
    </row>
    <row r="57" spans="1:1" ht="15" customHeight="1">
      <c r="A57" s="42" t="s">
        <v>10</v>
      </c>
    </row>
  </sheetData>
  <sortState ref="I4:M22">
    <sortCondition descending="1" ref="M4:M22"/>
  </sortState>
  <mergeCells count="1">
    <mergeCell ref="A2:N2"/>
  </mergeCells>
  <conditionalFormatting sqref="J4:L22">
    <cfRule type="cellIs" dxfId="19"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72.42578125" style="66" customWidth="1"/>
    <col min="2" max="2" width="30.5703125" style="66" customWidth="1"/>
    <col min="3" max="3" width="24.85546875" style="66" customWidth="1"/>
    <col min="4" max="4" width="29.85546875" style="66" customWidth="1"/>
    <col min="5" max="5" width="26.42578125" style="66" customWidth="1"/>
    <col min="6" max="6" width="15.28515625" style="66" customWidth="1"/>
    <col min="7" max="7" width="17.5703125" style="66" customWidth="1"/>
    <col min="8" max="8" width="17" style="66" customWidth="1"/>
    <col min="9" max="16384" width="11.42578125" style="66"/>
  </cols>
  <sheetData>
    <row r="1" spans="1:11" ht="79.5" customHeight="1">
      <c r="A1" s="2479"/>
      <c r="B1" s="2479"/>
      <c r="C1" s="2479"/>
      <c r="D1" s="2479"/>
      <c r="E1" s="2479"/>
      <c r="F1" s="2479"/>
      <c r="G1" s="2479"/>
      <c r="H1" s="2479"/>
      <c r="I1" s="610"/>
      <c r="J1" s="610"/>
      <c r="K1" s="611"/>
    </row>
    <row r="2" spans="1:11" ht="12" customHeight="1">
      <c r="I2" s="610"/>
      <c r="J2" s="610"/>
      <c r="K2" s="611"/>
    </row>
    <row r="3" spans="1:11" s="1036" customFormat="1" ht="24.75" customHeight="1">
      <c r="A3" s="2159" t="s">
        <v>496</v>
      </c>
      <c r="B3" s="2160" t="s">
        <v>156</v>
      </c>
      <c r="C3" s="2160" t="s">
        <v>14</v>
      </c>
      <c r="D3" s="1507"/>
      <c r="E3" s="1507"/>
      <c r="F3" s="1507"/>
      <c r="G3" s="1507"/>
      <c r="H3" s="1507"/>
    </row>
    <row r="4" spans="1:11" s="1036" customFormat="1" ht="24.75" customHeight="1">
      <c r="A4" s="2299" t="s">
        <v>1097</v>
      </c>
      <c r="B4" s="2301">
        <v>74243340</v>
      </c>
      <c r="C4" s="1037">
        <f t="shared" ref="C4:C9" si="0">+B4/$B$10</f>
        <v>2.7717031729632201E-2</v>
      </c>
      <c r="D4" s="1507"/>
      <c r="E4" s="1507"/>
      <c r="F4" s="1507"/>
      <c r="G4" s="1507"/>
      <c r="H4" s="1507"/>
    </row>
    <row r="5" spans="1:11" s="1036" customFormat="1" ht="20.25" customHeight="1">
      <c r="A5" s="2300" t="s">
        <v>450</v>
      </c>
      <c r="B5" s="2301">
        <v>1448323217.0699999</v>
      </c>
      <c r="C5" s="1037">
        <f t="shared" si="0"/>
        <v>0.54069793414860079</v>
      </c>
      <c r="D5" s="1507"/>
      <c r="E5" s="1507"/>
      <c r="F5" s="1507"/>
      <c r="G5" s="1507"/>
      <c r="H5" s="1507"/>
      <c r="I5" s="1035"/>
      <c r="J5" s="1035"/>
    </row>
    <row r="6" spans="1:11" s="1036" customFormat="1" ht="20.25" customHeight="1">
      <c r="A6" s="2300" t="s">
        <v>842</v>
      </c>
      <c r="B6" s="2301">
        <v>1025995645.3200001</v>
      </c>
      <c r="C6" s="1037">
        <f t="shared" si="0"/>
        <v>0.38303171511140138</v>
      </c>
      <c r="D6" s="1507"/>
      <c r="E6" s="1507"/>
      <c r="F6" s="1507"/>
      <c r="G6" s="1507"/>
      <c r="H6" s="1507"/>
      <c r="I6" s="1035"/>
      <c r="J6" s="1035"/>
    </row>
    <row r="7" spans="1:11" s="1036" customFormat="1" ht="20.25" customHeight="1">
      <c r="A7" s="2300" t="s">
        <v>818</v>
      </c>
      <c r="B7" s="2301">
        <v>54454293.530000001</v>
      </c>
      <c r="C7" s="1037">
        <f t="shared" si="0"/>
        <v>2.0329249486697603E-2</v>
      </c>
      <c r="D7" s="1507"/>
      <c r="E7" s="1507"/>
      <c r="F7" s="1507"/>
      <c r="G7" s="1507"/>
      <c r="H7" s="1507"/>
      <c r="I7" s="1035"/>
      <c r="J7" s="1035"/>
    </row>
    <row r="8" spans="1:11" s="1036" customFormat="1" ht="20.25" customHeight="1">
      <c r="A8" s="2300" t="s">
        <v>820</v>
      </c>
      <c r="B8" s="2301">
        <v>41630301.5</v>
      </c>
      <c r="C8" s="1037">
        <f t="shared" si="0"/>
        <v>1.5541709028576234E-2</v>
      </c>
      <c r="D8" s="1507"/>
      <c r="E8" s="1507"/>
      <c r="F8" s="1507"/>
      <c r="G8" s="1507"/>
      <c r="H8" s="1507"/>
      <c r="I8" s="1035"/>
      <c r="J8" s="1035"/>
    </row>
    <row r="9" spans="1:11" s="1036" customFormat="1" ht="20.25" customHeight="1">
      <c r="A9" s="2300" t="s">
        <v>819</v>
      </c>
      <c r="B9" s="2302">
        <v>33971199.060000002</v>
      </c>
      <c r="C9" s="1037">
        <f t="shared" si="0"/>
        <v>1.2682360495091839E-2</v>
      </c>
      <c r="D9" s="1507"/>
      <c r="E9" s="1507"/>
      <c r="F9" s="1507"/>
      <c r="G9" s="1507"/>
      <c r="H9" s="1507"/>
      <c r="I9" s="1035"/>
      <c r="J9" s="1035"/>
    </row>
    <row r="10" spans="1:11" s="1034" customFormat="1" ht="24.75" customHeight="1">
      <c r="A10" s="2160" t="s">
        <v>2</v>
      </c>
      <c r="B10" s="2158">
        <f>SUM(B4:B9)</f>
        <v>2678617996.48</v>
      </c>
      <c r="C10" s="2161">
        <f>SUM(C4:C9)</f>
        <v>1</v>
      </c>
      <c r="D10" s="1507"/>
      <c r="E10" s="1507"/>
      <c r="F10" s="1507"/>
      <c r="G10" s="1507"/>
      <c r="H10" s="1507"/>
      <c r="I10" s="1035"/>
      <c r="J10" s="1035"/>
    </row>
    <row r="11" spans="1:11" ht="21">
      <c r="A11" s="983" t="s">
        <v>780</v>
      </c>
      <c r="B11" s="97"/>
      <c r="C11" s="97"/>
      <c r="D11" s="97"/>
      <c r="E11" s="97"/>
      <c r="F11" s="97"/>
      <c r="G11" s="97"/>
      <c r="H11" s="97"/>
    </row>
    <row r="12" spans="1:11">
      <c r="B12" s="97"/>
      <c r="C12" s="97"/>
      <c r="D12" s="97"/>
      <c r="E12" s="97"/>
      <c r="F12" s="97"/>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B24" s="97"/>
      <c r="C24" s="97"/>
      <c r="D24" s="97"/>
      <c r="E24" s="97"/>
      <c r="F24" s="97"/>
      <c r="G24" s="97"/>
      <c r="H24" s="97"/>
    </row>
    <row r="25" spans="2:11">
      <c r="E25" s="97"/>
      <c r="F25" s="97"/>
      <c r="G25" s="97"/>
      <c r="H25" s="97"/>
      <c r="I25" s="97"/>
      <c r="J25" s="97"/>
      <c r="K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E30" s="97"/>
      <c r="F30" s="97"/>
      <c r="G30" s="97"/>
      <c r="H30" s="97"/>
      <c r="I30" s="97"/>
      <c r="J30" s="97"/>
      <c r="K30" s="97"/>
    </row>
    <row r="31" spans="2:11">
      <c r="B31" s="97"/>
      <c r="C31" s="97"/>
      <c r="D31" s="97"/>
      <c r="E31" s="97"/>
      <c r="F31" s="97"/>
      <c r="G31" s="97"/>
      <c r="H31" s="97"/>
    </row>
    <row r="32" spans="2:11" ht="28.5">
      <c r="B32" s="97"/>
      <c r="C32" s="97"/>
      <c r="D32" s="98"/>
      <c r="E32" s="97"/>
      <c r="F32" s="97"/>
      <c r="G32" s="97"/>
      <c r="H32" s="97"/>
    </row>
    <row r="33" spans="2:8">
      <c r="B33" s="97"/>
      <c r="C33" s="97"/>
      <c r="D33" s="97"/>
      <c r="F33" s="97"/>
      <c r="G33" s="97"/>
      <c r="H33" s="97"/>
    </row>
    <row r="34" spans="2:8">
      <c r="B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E40" s="97"/>
      <c r="H40" s="97"/>
    </row>
    <row r="41" spans="2:8">
      <c r="B41" s="97"/>
      <c r="C41" s="97"/>
      <c r="D41" s="97"/>
      <c r="E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B6" sqref="B6"/>
    </sheetView>
  </sheetViews>
  <sheetFormatPr baseColWidth="10" defaultColWidth="11.42578125" defaultRowHeight="15"/>
  <cols>
    <col min="1" max="1" width="42.85546875" style="66" customWidth="1"/>
    <col min="2" max="2" width="32.7109375" style="66" customWidth="1"/>
    <col min="3" max="3" width="22.5703125" style="66" customWidth="1"/>
    <col min="4" max="7" width="21.7109375" style="66" customWidth="1"/>
    <col min="8" max="8" width="18.7109375" style="66" customWidth="1"/>
    <col min="9" max="9" width="15.140625" style="66" bestFit="1" customWidth="1"/>
    <col min="10" max="16384" width="11.42578125" style="66"/>
  </cols>
  <sheetData>
    <row r="1" spans="1:12" ht="88.5" customHeight="1">
      <c r="A1" s="2480"/>
      <c r="B1" s="2480"/>
      <c r="C1" s="2480"/>
      <c r="D1" s="2480"/>
      <c r="E1" s="2480"/>
      <c r="F1" s="2480"/>
      <c r="G1" s="2480"/>
      <c r="H1"/>
      <c r="I1"/>
      <c r="J1"/>
      <c r="K1"/>
      <c r="L1"/>
    </row>
    <row r="2" spans="1:12" s="2162" customFormat="1" ht="23.25" customHeight="1">
      <c r="A2" s="1040" t="s">
        <v>132</v>
      </c>
      <c r="B2" s="1040" t="s">
        <v>156</v>
      </c>
      <c r="C2" s="1041" t="s">
        <v>14</v>
      </c>
      <c r="F2" s="448"/>
      <c r="G2" s="448"/>
    </row>
    <row r="3" spans="1:12" s="2162" customFormat="1" ht="23.25" customHeight="1">
      <c r="A3" s="1038" t="s">
        <v>15</v>
      </c>
      <c r="B3" s="1987">
        <f>+'IV.2.7.INV_SFS x Entidad'!B10</f>
        <v>2678617996.48</v>
      </c>
      <c r="C3" s="1615">
        <f>+B3/$B$6</f>
        <v>0.60560185197549432</v>
      </c>
      <c r="F3" s="448"/>
      <c r="G3" s="448"/>
    </row>
    <row r="4" spans="1:12" s="2162" customFormat="1" ht="23.25" customHeight="1">
      <c r="A4" s="1038" t="s">
        <v>70</v>
      </c>
      <c r="B4" s="1987">
        <v>1641564295.0599999</v>
      </c>
      <c r="C4" s="1615">
        <f>+B4/$B$6</f>
        <v>0.37113704848230883</v>
      </c>
      <c r="F4" s="448"/>
      <c r="G4" s="448"/>
    </row>
    <row r="5" spans="1:12" s="2162" customFormat="1" ht="23.25" customHeight="1">
      <c r="A5" s="1038" t="s">
        <v>802</v>
      </c>
      <c r="B5" s="1987">
        <v>102885418.28</v>
      </c>
      <c r="C5" s="1615">
        <f>+B5/$B$6</f>
        <v>2.3261099542196927E-2</v>
      </c>
      <c r="F5" s="448"/>
      <c r="G5" s="448"/>
    </row>
    <row r="6" spans="1:12" s="2162" customFormat="1" ht="23.25" customHeight="1">
      <c r="A6" s="1039" t="s">
        <v>2</v>
      </c>
      <c r="B6" s="2163">
        <f>SUM(B3:B5)</f>
        <v>4423067709.8199997</v>
      </c>
      <c r="C6" s="2164">
        <f>SUM(C3:C5)</f>
        <v>1</v>
      </c>
      <c r="F6" s="448"/>
      <c r="G6" s="448"/>
      <c r="I6" s="2165"/>
    </row>
    <row r="7" spans="1:12">
      <c r="A7" s="97"/>
      <c r="B7" s="97"/>
      <c r="C7" s="97"/>
      <c r="D7" s="97"/>
      <c r="F7"/>
      <c r="G7"/>
    </row>
    <row r="8" spans="1:12">
      <c r="A8" s="97"/>
      <c r="B8" s="97"/>
      <c r="C8" s="97"/>
      <c r="D8" s="97"/>
      <c r="E8" s="97"/>
      <c r="F8"/>
      <c r="G8"/>
    </row>
    <row r="9" spans="1:12">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s="97"/>
      <c r="G14" s="97"/>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E26" s="97"/>
      <c r="F26" s="97"/>
      <c r="G26" s="97"/>
      <c r="J26" s="97"/>
      <c r="K26" s="97"/>
      <c r="L26" s="97"/>
      <c r="M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B32" s="97"/>
      <c r="C32" s="97"/>
      <c r="D32" s="97"/>
      <c r="E32" s="97"/>
      <c r="F32" s="97"/>
      <c r="G32" s="97"/>
      <c r="J32" s="97"/>
    </row>
    <row r="33" spans="2:10" ht="28.5">
      <c r="B33" s="97"/>
      <c r="C33" s="97"/>
      <c r="D33" s="98"/>
      <c r="E33" s="97"/>
      <c r="F33" s="97"/>
      <c r="G33" s="97"/>
      <c r="J33" s="97"/>
    </row>
    <row r="34" spans="2:10">
      <c r="B34" s="97"/>
      <c r="C34" s="97"/>
      <c r="D34" s="97"/>
      <c r="E34" s="97"/>
      <c r="F34" s="97"/>
      <c r="G34" s="97"/>
      <c r="J34" s="97"/>
    </row>
    <row r="35" spans="2:10">
      <c r="B35" s="97"/>
      <c r="F35" s="97"/>
      <c r="G35" s="97"/>
      <c r="J35" s="97"/>
    </row>
    <row r="36" spans="2:10">
      <c r="B36" s="97"/>
      <c r="F36" s="97"/>
      <c r="G36" s="97"/>
      <c r="J36" s="97"/>
    </row>
    <row r="37" spans="2:10">
      <c r="B37" s="97"/>
      <c r="F37" s="97"/>
      <c r="G37" s="97"/>
    </row>
    <row r="38" spans="2:10">
      <c r="B38" s="97"/>
      <c r="F38" s="97"/>
      <c r="G38" s="97"/>
    </row>
    <row r="39" spans="2:10">
      <c r="B39" s="97"/>
      <c r="F39" s="97"/>
      <c r="G39" s="97"/>
    </row>
    <row r="40" spans="2:10">
      <c r="B40" s="97"/>
      <c r="C40" s="97"/>
      <c r="D40" s="97"/>
      <c r="E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C21" sqref="C21"/>
    </sheetView>
  </sheetViews>
  <sheetFormatPr baseColWidth="10" defaultColWidth="11.42578125" defaultRowHeight="15"/>
  <cols>
    <col min="1" max="1" width="30.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477"/>
      <c r="B1" s="2477"/>
      <c r="C1" s="2477"/>
      <c r="D1" s="2477"/>
      <c r="E1" s="2477"/>
      <c r="F1" s="2477"/>
      <c r="G1" s="2477"/>
      <c r="H1" s="2477"/>
      <c r="I1" s="2477"/>
      <c r="J1" s="2477"/>
      <c r="K1" s="2477"/>
      <c r="L1" s="2477"/>
    </row>
    <row r="2" spans="1:14" customFormat="1" ht="8.25" customHeight="1">
      <c r="A2" s="2481"/>
      <c r="B2" s="2481"/>
      <c r="C2" s="2481"/>
      <c r="D2" s="2481"/>
      <c r="E2" s="2481"/>
      <c r="F2" s="2481"/>
      <c r="G2" s="2481"/>
      <c r="H2" s="2481"/>
      <c r="I2" s="2481"/>
      <c r="J2" s="2481"/>
      <c r="K2" s="2481"/>
      <c r="L2" s="2481"/>
      <c r="M2" s="92"/>
      <c r="N2" s="92"/>
    </row>
    <row r="3" spans="1:14" customFormat="1" ht="57" customHeight="1">
      <c r="A3" s="1315" t="s">
        <v>0</v>
      </c>
      <c r="B3" s="1316" t="s">
        <v>542</v>
      </c>
      <c r="C3" s="1317" t="s">
        <v>497</v>
      </c>
      <c r="D3" s="1165" t="s">
        <v>118</v>
      </c>
      <c r="E3" s="16"/>
      <c r="F3" s="28"/>
      <c r="G3" s="28"/>
      <c r="H3" s="28"/>
      <c r="I3" s="28"/>
      <c r="J3" s="13"/>
      <c r="K3" s="13"/>
      <c r="L3" s="13"/>
      <c r="M3" s="96"/>
    </row>
    <row r="4" spans="1:14" s="67" customFormat="1" ht="19.5" customHeight="1">
      <c r="A4" s="1906">
        <v>2003</v>
      </c>
      <c r="B4" s="1904">
        <f>+'IV.1.3. Ingr y egr SDSS'!C5</f>
        <v>50000000</v>
      </c>
      <c r="C4" s="1318">
        <f>+'IV.1.3. Ingr y egr SDSS'!I5</f>
        <v>50652652.469999999</v>
      </c>
      <c r="D4" s="1313">
        <f>B4-C4</f>
        <v>-652652.46999999881</v>
      </c>
      <c r="E4" s="80"/>
      <c r="F4" s="28"/>
      <c r="G4" s="28"/>
      <c r="H4" s="28"/>
      <c r="I4" s="28"/>
      <c r="J4" s="13"/>
      <c r="K4" s="13"/>
      <c r="L4" s="13"/>
      <c r="M4" s="96"/>
    </row>
    <row r="5" spans="1:14" s="67" customFormat="1" ht="19.5" customHeight="1">
      <c r="A5" s="613">
        <v>2004</v>
      </c>
      <c r="B5" s="1905">
        <f>+'IV.1.3. Ingr y egr SDSS'!C6</f>
        <v>100013332.31999999</v>
      </c>
      <c r="C5" s="1319">
        <f>+'IV.1.3. Ingr y egr SDSS'!I6</f>
        <v>103813912.38</v>
      </c>
      <c r="D5" s="1314">
        <f>B5-C5</f>
        <v>-3800580.0600000024</v>
      </c>
      <c r="E5" s="607"/>
      <c r="F5" s="28"/>
      <c r="G5" s="28"/>
      <c r="H5" s="28"/>
      <c r="I5" s="28"/>
      <c r="J5" s="13"/>
      <c r="K5" s="13"/>
      <c r="L5" s="13"/>
      <c r="M5" s="96"/>
    </row>
    <row r="6" spans="1:14" customFormat="1" ht="19.5" customHeight="1">
      <c r="A6" s="613">
        <v>2005</v>
      </c>
      <c r="B6" s="1905">
        <f>+'IV.1.3. Ingr y egr SDSS'!C7</f>
        <v>604604920.63</v>
      </c>
      <c r="C6" s="1319">
        <f>+'IV.1.3. Ingr y egr SDSS'!I7</f>
        <v>203608914.68000001</v>
      </c>
      <c r="D6" s="1314">
        <f t="shared" ref="D6:D15" si="0">B6-C6</f>
        <v>400996005.94999999</v>
      </c>
      <c r="E6" s="607"/>
      <c r="F6" s="28"/>
      <c r="G6" s="28"/>
      <c r="H6" s="28"/>
      <c r="I6" s="28"/>
      <c r="J6" s="13"/>
      <c r="K6" s="13"/>
      <c r="L6" s="13"/>
      <c r="M6" s="96"/>
    </row>
    <row r="7" spans="1:14" customFormat="1" ht="19.5" customHeight="1">
      <c r="A7" s="613">
        <v>2006</v>
      </c>
      <c r="B7" s="1905">
        <f>+'IV.1.3. Ingr y egr SDSS'!C8</f>
        <v>724509996.65999997</v>
      </c>
      <c r="C7" s="1319">
        <f>+'IV.1.3. Ingr y egr SDSS'!I8</f>
        <v>816768960.5</v>
      </c>
      <c r="D7" s="1314">
        <f t="shared" si="0"/>
        <v>-92258963.840000033</v>
      </c>
      <c r="E7" s="607"/>
      <c r="F7" s="28"/>
      <c r="G7" s="28"/>
      <c r="H7" s="28"/>
      <c r="I7" s="28"/>
      <c r="J7" s="13"/>
      <c r="K7" s="13"/>
      <c r="L7" s="13"/>
      <c r="M7" s="96"/>
    </row>
    <row r="8" spans="1:14" customFormat="1" ht="19.5" customHeight="1">
      <c r="A8" s="613">
        <v>2007</v>
      </c>
      <c r="B8" s="1905">
        <f>+'IV.1.3. Ingr y egr SDSS'!C9</f>
        <v>1566425499.9599998</v>
      </c>
      <c r="C8" s="1319">
        <f>+'IV.1.3. Ingr y egr SDSS'!I9</f>
        <v>1578880050.26</v>
      </c>
      <c r="D8" s="1314">
        <f t="shared" si="0"/>
        <v>-12454550.300000191</v>
      </c>
      <c r="E8" s="607"/>
      <c r="F8" s="28"/>
      <c r="G8" s="28"/>
      <c r="H8" s="28"/>
      <c r="I8" s="28"/>
      <c r="J8" s="13"/>
      <c r="K8" s="13"/>
      <c r="L8" s="13"/>
      <c r="M8" s="96"/>
    </row>
    <row r="9" spans="1:14" customFormat="1" ht="19.5" customHeight="1">
      <c r="A9" s="613">
        <v>2008</v>
      </c>
      <c r="B9" s="1905">
        <f>+'IV.1.3. Ingr y egr SDSS'!C10</f>
        <v>2203369531</v>
      </c>
      <c r="C9" s="1319">
        <f>+'IV.1.3. Ingr y egr SDSS'!I10</f>
        <v>2556770326.0999999</v>
      </c>
      <c r="D9" s="1314">
        <f t="shared" si="0"/>
        <v>-353400795.0999999</v>
      </c>
      <c r="E9" s="607"/>
      <c r="F9" s="28"/>
      <c r="G9" s="28"/>
      <c r="H9" s="28"/>
      <c r="I9" s="28"/>
      <c r="J9" s="13"/>
      <c r="K9" s="13"/>
      <c r="L9" s="13"/>
      <c r="M9" s="96"/>
    </row>
    <row r="10" spans="1:14" customFormat="1" ht="19.5" customHeight="1">
      <c r="A10" s="613">
        <v>2009</v>
      </c>
      <c r="B10" s="1905">
        <f>+'IV.1.3. Ingr y egr SDSS'!C11</f>
        <v>3190675855.0100002</v>
      </c>
      <c r="C10" s="1319">
        <f>+'IV.1.3. Ingr y egr SDSS'!I11</f>
        <v>2723337644.3600001</v>
      </c>
      <c r="D10" s="1314">
        <f t="shared" si="0"/>
        <v>467338210.6500001</v>
      </c>
      <c r="E10" s="607"/>
      <c r="F10" s="28"/>
      <c r="G10" s="28"/>
      <c r="H10" s="28"/>
      <c r="I10" s="28"/>
      <c r="J10" s="13"/>
      <c r="K10" s="13"/>
      <c r="L10" s="13"/>
      <c r="M10" s="96"/>
    </row>
    <row r="11" spans="1:14" customFormat="1" ht="19.5" customHeight="1">
      <c r="A11" s="613">
        <v>2010</v>
      </c>
      <c r="B11" s="1905">
        <f>+'IV.1.3. Ingr y egr SDSS'!C12</f>
        <v>3736675849.46</v>
      </c>
      <c r="C11" s="1319">
        <f>+'IV.1.3. Ingr y egr SDSS'!I12</f>
        <v>3444380482.9799995</v>
      </c>
      <c r="D11" s="1314">
        <f t="shared" si="0"/>
        <v>292295366.4800005</v>
      </c>
      <c r="E11" s="607"/>
      <c r="F11" s="28"/>
      <c r="G11" s="28"/>
      <c r="H11" s="28"/>
      <c r="I11" s="28"/>
      <c r="J11" s="13"/>
      <c r="K11" s="13"/>
      <c r="L11" s="13"/>
      <c r="M11" s="96"/>
    </row>
    <row r="12" spans="1:14" s="67" customFormat="1" ht="19.5" customHeight="1">
      <c r="A12" s="613">
        <v>2011</v>
      </c>
      <c r="B12" s="1905">
        <f>+'IV.1.3. Ingr y egr SDSS'!C13</f>
        <v>4134675852</v>
      </c>
      <c r="C12" s="1319">
        <f>+'IV.1.3. Ingr y egr SDSS'!I13</f>
        <v>4363872025.2399998</v>
      </c>
      <c r="D12" s="1314">
        <f t="shared" si="0"/>
        <v>-229196173.23999977</v>
      </c>
      <c r="E12" s="607"/>
      <c r="F12" s="28"/>
      <c r="G12" s="28"/>
      <c r="H12" s="28"/>
      <c r="I12" s="28"/>
      <c r="J12" s="13"/>
      <c r="K12" s="13"/>
      <c r="L12" s="13"/>
      <c r="M12" s="96"/>
    </row>
    <row r="13" spans="1:14" s="67" customFormat="1" ht="19.5" customHeight="1">
      <c r="A13" s="613">
        <v>2012</v>
      </c>
      <c r="B13" s="1905">
        <f>+'IV.1.3. Ingr y egr SDSS'!C14</f>
        <v>4599999999.96</v>
      </c>
      <c r="C13" s="1319">
        <f>+'IV.1.3. Ingr y egr SDSS'!I14</f>
        <v>4742082647.7799997</v>
      </c>
      <c r="D13" s="1314">
        <f t="shared" si="0"/>
        <v>-142082647.81999969</v>
      </c>
      <c r="E13" s="607"/>
      <c r="F13" s="28"/>
      <c r="G13" s="28"/>
      <c r="H13" s="28"/>
      <c r="I13" s="28"/>
      <c r="J13" s="13"/>
      <c r="K13" s="13"/>
      <c r="L13" s="13"/>
      <c r="M13" s="96"/>
    </row>
    <row r="14" spans="1:14" s="67" customFormat="1" ht="19.5" customHeight="1">
      <c r="A14" s="613">
        <v>2013</v>
      </c>
      <c r="B14" s="1905">
        <f>+'IV.1.3. Ingr y egr SDSS'!C15</f>
        <v>5302610000</v>
      </c>
      <c r="C14" s="1319">
        <f>+'IV.1.3. Ingr y egr SDSS'!I15</f>
        <v>5215203784.9399996</v>
      </c>
      <c r="D14" s="1314">
        <f t="shared" si="0"/>
        <v>87406215.06000042</v>
      </c>
      <c r="E14" s="607"/>
      <c r="F14" s="28"/>
      <c r="G14" s="28"/>
      <c r="H14" s="28"/>
      <c r="I14" s="28"/>
      <c r="J14" s="13"/>
      <c r="K14" s="13"/>
      <c r="L14" s="13"/>
      <c r="M14" s="96"/>
    </row>
    <row r="15" spans="1:14" s="67" customFormat="1" ht="19.5" customHeight="1">
      <c r="A15" s="613">
        <v>2014</v>
      </c>
      <c r="B15" s="1905">
        <f>+'IV.1.3. Ingr y egr SDSS'!C16</f>
        <v>6839999499</v>
      </c>
      <c r="C15" s="1319">
        <f>+'IV.1.3. Ingr y egr SDSS'!I16</f>
        <v>7378610518.96</v>
      </c>
      <c r="D15" s="1314">
        <f t="shared" si="0"/>
        <v>-538611019.96000004</v>
      </c>
      <c r="E15" s="607"/>
      <c r="F15" s="28"/>
      <c r="G15" s="28"/>
      <c r="H15" s="28"/>
      <c r="I15" s="28"/>
      <c r="J15" s="13"/>
      <c r="K15" s="13"/>
      <c r="L15" s="13"/>
      <c r="M15" s="96"/>
    </row>
    <row r="16" spans="1:14" s="67" customFormat="1" ht="19.5" customHeight="1">
      <c r="A16" s="613">
        <v>2015</v>
      </c>
      <c r="B16" s="1905">
        <f>+'IV.1.3. Ingr y egr SDSS'!C17</f>
        <v>6922811271.25</v>
      </c>
      <c r="C16" s="1319">
        <f>+'IV.1.3. Ingr y egr SDSS'!I17</f>
        <v>6892825210.3000002</v>
      </c>
      <c r="D16" s="1314">
        <f t="shared" ref="D16:D21" si="1">B16-C16</f>
        <v>29986060.949999809</v>
      </c>
      <c r="E16" s="607"/>
      <c r="F16" s="28"/>
      <c r="G16" s="28"/>
      <c r="H16" s="28"/>
      <c r="I16" s="28"/>
      <c r="J16" s="13"/>
      <c r="K16" s="13"/>
      <c r="L16" s="13"/>
      <c r="M16" s="96"/>
    </row>
    <row r="17" spans="1:13" s="610" customFormat="1" ht="19.5" customHeight="1">
      <c r="A17" s="613">
        <v>2016</v>
      </c>
      <c r="B17" s="1905">
        <f>+'IV.1.3. Ingr y egr SDSS'!C18</f>
        <v>8498167479</v>
      </c>
      <c r="C17" s="1319">
        <f>+'IV.1.3. Ingr y egr SDSS'!I18</f>
        <v>8178603831.1000004</v>
      </c>
      <c r="D17" s="1314">
        <f t="shared" si="1"/>
        <v>319563647.89999962</v>
      </c>
      <c r="E17" s="607"/>
      <c r="F17" s="28"/>
      <c r="G17" s="28"/>
      <c r="H17" s="28"/>
      <c r="I17" s="28"/>
      <c r="J17" s="13"/>
      <c r="K17" s="13"/>
      <c r="L17" s="13"/>
      <c r="M17" s="96"/>
    </row>
    <row r="18" spans="1:13" s="610" customFormat="1" ht="19.5" customHeight="1">
      <c r="A18" s="613">
        <v>2017</v>
      </c>
      <c r="B18" s="1905">
        <f>+'IV.1.3. Ingr y egr SDSS'!C19</f>
        <v>8861365332.7000008</v>
      </c>
      <c r="C18" s="1319">
        <f>+'IV.1.3. Ingr y egr SDSS'!I19</f>
        <v>9002153750.7799988</v>
      </c>
      <c r="D18" s="1314">
        <f t="shared" si="1"/>
        <v>-140788418.07999802</v>
      </c>
      <c r="E18" s="607"/>
      <c r="F18" s="28"/>
      <c r="G18" s="28"/>
      <c r="H18" s="28"/>
      <c r="I18" s="28"/>
      <c r="J18" s="13"/>
      <c r="K18" s="13"/>
      <c r="L18" s="13"/>
      <c r="M18" s="96"/>
    </row>
    <row r="19" spans="1:13" s="610" customFormat="1" ht="19.5" customHeight="1">
      <c r="A19" s="613">
        <f>+'IV.1.3. Ingr y egr SDSS'!A20</f>
        <v>2018</v>
      </c>
      <c r="B19" s="1905">
        <f>+'IV.1.3. Ingr y egr SDSS'!C20</f>
        <v>9303031999.3699989</v>
      </c>
      <c r="C19" s="1319">
        <f>+'IV.1.3. Ingr y egr SDSS'!I20</f>
        <v>9656741344.960001</v>
      </c>
      <c r="D19" s="1314">
        <f t="shared" si="1"/>
        <v>-353709345.59000206</v>
      </c>
      <c r="E19" s="607"/>
      <c r="F19" s="28"/>
      <c r="G19" s="28"/>
      <c r="H19" s="28"/>
      <c r="I19" s="28"/>
      <c r="J19" s="13"/>
      <c r="K19" s="13"/>
      <c r="L19" s="13"/>
      <c r="M19" s="96"/>
    </row>
    <row r="20" spans="1:13" customFormat="1" ht="19.5" customHeight="1">
      <c r="A20" s="613">
        <v>2019</v>
      </c>
      <c r="B20" s="1905">
        <f>+'IV.1.3. Ingr y egr SDSS'!C21</f>
        <v>10073865331.690001</v>
      </c>
      <c r="C20" s="1319">
        <f>+'IV.1.3. Ingr y egr SDSS'!I21</f>
        <v>10092459380.139999</v>
      </c>
      <c r="D20" s="1314">
        <f t="shared" si="1"/>
        <v>-18594048.449998856</v>
      </c>
      <c r="E20" s="607"/>
      <c r="F20" s="28"/>
      <c r="G20" s="28"/>
      <c r="H20" s="28"/>
      <c r="I20" s="28"/>
      <c r="J20" s="13"/>
      <c r="K20" s="13"/>
      <c r="L20" s="13"/>
      <c r="M20" s="96"/>
    </row>
    <row r="21" spans="1:13" s="610" customFormat="1" ht="19.5" customHeight="1">
      <c r="A21" s="909" t="s">
        <v>1098</v>
      </c>
      <c r="B21" s="1905">
        <f>+'IV.1.3. Ingr y egr SDSS'!C22</f>
        <v>8990443332.9799995</v>
      </c>
      <c r="C21" s="1319">
        <f>+'IV.1.3. Ingr y egr SDSS'!I22</f>
        <v>9376833796.9599991</v>
      </c>
      <c r="D21" s="1314">
        <f t="shared" si="1"/>
        <v>-386390463.97999954</v>
      </c>
      <c r="E21" s="607"/>
      <c r="F21" s="28"/>
      <c r="G21" s="28"/>
      <c r="H21" s="28"/>
      <c r="I21" s="28"/>
      <c r="J21" s="13"/>
      <c r="K21" s="13"/>
      <c r="L21" s="13"/>
      <c r="M21" s="96"/>
    </row>
    <row r="22" spans="1:13" customFormat="1" ht="24" customHeight="1">
      <c r="A22" s="1166" t="s">
        <v>2</v>
      </c>
      <c r="B22" s="1320">
        <f>SUM(B4:B21)</f>
        <v>85703245082.98999</v>
      </c>
      <c r="C22" s="1321">
        <f>SUM(C4:C21)</f>
        <v>86377599234.889984</v>
      </c>
      <c r="D22" s="1322">
        <f>SUM(D4:D21)</f>
        <v>-674354151.89999771</v>
      </c>
      <c r="E22" s="519"/>
      <c r="F22" s="29"/>
      <c r="G22" s="29"/>
      <c r="H22" s="29"/>
      <c r="I22" s="29"/>
      <c r="J22" s="17"/>
      <c r="K22" s="17"/>
      <c r="L22" s="17"/>
    </row>
    <row r="23" spans="1:13" customFormat="1">
      <c r="A23" s="505"/>
      <c r="B23" s="505"/>
      <c r="C23" s="505"/>
      <c r="D23" s="168"/>
      <c r="E23" s="29"/>
      <c r="F23" s="29"/>
      <c r="G23" s="29"/>
      <c r="H23" s="29"/>
      <c r="I23" s="29"/>
      <c r="J23" s="17"/>
      <c r="K23" s="17"/>
      <c r="L23" s="17"/>
      <c r="M23" s="49"/>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F7" sqref="F7"/>
    </sheetView>
  </sheetViews>
  <sheetFormatPr baseColWidth="10" defaultColWidth="11.42578125" defaultRowHeight="15"/>
  <cols>
    <col min="1" max="1" width="20.5703125" style="47" customWidth="1"/>
    <col min="2" max="2" width="27" style="47" customWidth="1"/>
    <col min="3" max="3" width="29.28515625" style="49" bestFit="1" customWidth="1"/>
    <col min="4" max="4" width="27"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26.75" customHeight="1">
      <c r="A1" s="2475"/>
      <c r="B1" s="2475"/>
      <c r="C1" s="2475"/>
      <c r="D1" s="2475"/>
      <c r="E1" s="2475"/>
      <c r="F1" s="2475"/>
      <c r="G1" s="2475"/>
      <c r="H1" s="2475"/>
      <c r="I1" s="2475"/>
      <c r="J1" s="2475"/>
      <c r="K1" s="2475"/>
      <c r="L1" s="2475"/>
    </row>
    <row r="2" spans="1:12" customFormat="1" ht="38.25" customHeight="1">
      <c r="A2" s="1562" t="s">
        <v>18</v>
      </c>
      <c r="B2" s="1563" t="s">
        <v>87</v>
      </c>
      <c r="C2" s="1564" t="s">
        <v>498</v>
      </c>
      <c r="D2" s="1565" t="s">
        <v>118</v>
      </c>
      <c r="E2" s="1224"/>
      <c r="F2" s="1224"/>
      <c r="G2" s="1224"/>
      <c r="H2" s="1224"/>
      <c r="I2" s="1224"/>
      <c r="J2" s="1224"/>
      <c r="K2" s="13"/>
      <c r="L2" s="13"/>
    </row>
    <row r="3" spans="1:12" s="610" customFormat="1" ht="23.25" customHeight="1">
      <c r="A3" s="799" t="s">
        <v>957</v>
      </c>
      <c r="B3" s="2100">
        <v>845044333</v>
      </c>
      <c r="C3" s="2101">
        <v>844813604.75</v>
      </c>
      <c r="D3" s="1443">
        <f t="shared" ref="D3:D13" si="0">+B3-C3</f>
        <v>230728.25</v>
      </c>
      <c r="E3" s="1224"/>
      <c r="F3" s="1224"/>
      <c r="G3" s="1224"/>
      <c r="H3" s="1224"/>
      <c r="I3" s="1224"/>
      <c r="J3" s="1224"/>
      <c r="K3" s="17"/>
      <c r="L3" s="17"/>
    </row>
    <row r="4" spans="1:12" s="610" customFormat="1" ht="23.25" customHeight="1">
      <c r="A4" s="799" t="s">
        <v>972</v>
      </c>
      <c r="B4" s="2102">
        <v>845044333</v>
      </c>
      <c r="C4" s="1444">
        <v>845141855.75</v>
      </c>
      <c r="D4" s="1147">
        <f t="shared" si="0"/>
        <v>-97522.75</v>
      </c>
      <c r="E4" s="1224"/>
      <c r="F4" s="1224"/>
      <c r="G4" s="1224"/>
      <c r="H4" s="1224"/>
      <c r="I4" s="1224"/>
      <c r="J4" s="1224"/>
      <c r="K4" s="17"/>
      <c r="L4" s="17"/>
    </row>
    <row r="5" spans="1:12" s="610" customFormat="1" ht="23.25" customHeight="1">
      <c r="A5" s="799" t="s">
        <v>988</v>
      </c>
      <c r="B5" s="2102">
        <v>845044333</v>
      </c>
      <c r="C5" s="1444">
        <v>847743414.70999992</v>
      </c>
      <c r="D5" s="1147">
        <f t="shared" si="0"/>
        <v>-2699081.7099999189</v>
      </c>
      <c r="E5" s="1224"/>
      <c r="F5" s="1224"/>
      <c r="G5" s="1224"/>
      <c r="H5" s="1224"/>
      <c r="I5" s="1224"/>
      <c r="J5" s="1224"/>
      <c r="K5" s="17"/>
      <c r="L5" s="17"/>
    </row>
    <row r="6" spans="1:12" s="67" customFormat="1" ht="23.25" customHeight="1">
      <c r="A6" s="799" t="s">
        <v>996</v>
      </c>
      <c r="B6" s="2102">
        <v>845044333.34000003</v>
      </c>
      <c r="C6" s="1444">
        <v>860217858.2299999</v>
      </c>
      <c r="D6" s="1147">
        <f t="shared" si="0"/>
        <v>-15173524.889999866</v>
      </c>
      <c r="E6" s="1224"/>
      <c r="F6" s="1224"/>
      <c r="G6" s="1224"/>
      <c r="H6" s="1224"/>
      <c r="I6" s="1224"/>
      <c r="J6" s="1224"/>
      <c r="K6" s="17"/>
      <c r="L6" s="17"/>
    </row>
    <row r="7" spans="1:12" customFormat="1" ht="23.25" customHeight="1">
      <c r="A7" s="799" t="s">
        <v>1000</v>
      </c>
      <c r="B7" s="2102">
        <v>905044333</v>
      </c>
      <c r="C7" s="1444">
        <v>860005061.02999997</v>
      </c>
      <c r="D7" s="1147">
        <f t="shared" si="0"/>
        <v>45039271.970000029</v>
      </c>
      <c r="E7" s="1224"/>
      <c r="F7" s="1224"/>
      <c r="G7" s="1224"/>
      <c r="H7" s="1224"/>
      <c r="I7" s="1224"/>
      <c r="J7" s="1224"/>
      <c r="K7" s="17"/>
      <c r="L7" s="17"/>
    </row>
    <row r="8" spans="1:12" s="610" customFormat="1" ht="23.25" customHeight="1">
      <c r="A8" s="799" t="s">
        <v>1025</v>
      </c>
      <c r="B8" s="2102">
        <v>905044333.33000004</v>
      </c>
      <c r="C8" s="1444">
        <v>861398656.30999994</v>
      </c>
      <c r="D8" s="1147">
        <f t="shared" si="0"/>
        <v>43645677.0200001</v>
      </c>
      <c r="E8" s="1224"/>
      <c r="F8" s="1224"/>
      <c r="G8" s="1224"/>
      <c r="H8" s="1224"/>
      <c r="I8" s="1224"/>
      <c r="J8" s="1224"/>
      <c r="K8" s="17"/>
      <c r="L8" s="17"/>
    </row>
    <row r="9" spans="1:12" customFormat="1" ht="23.25" customHeight="1">
      <c r="A9" s="799" t="s">
        <v>1030</v>
      </c>
      <c r="B9" s="2102">
        <v>905044333.33000004</v>
      </c>
      <c r="C9" s="1444">
        <v>926406260.49000001</v>
      </c>
      <c r="D9" s="1147">
        <f t="shared" si="0"/>
        <v>-21361927.159999967</v>
      </c>
      <c r="E9" s="1224"/>
      <c r="F9" s="1224"/>
      <c r="G9" s="1224"/>
      <c r="H9" s="1224"/>
      <c r="I9" s="1224"/>
      <c r="J9" s="1224"/>
      <c r="K9" s="17"/>
      <c r="L9" s="17"/>
    </row>
    <row r="10" spans="1:12" s="610" customFormat="1" ht="23.25" customHeight="1">
      <c r="A10" s="799" t="s">
        <v>1034</v>
      </c>
      <c r="B10" s="2102">
        <v>905044333.33000004</v>
      </c>
      <c r="C10" s="1444">
        <v>927395356.80999994</v>
      </c>
      <c r="D10" s="1147">
        <f t="shared" si="0"/>
        <v>-22351023.4799999</v>
      </c>
      <c r="E10" s="1224"/>
      <c r="F10" s="1224"/>
      <c r="G10" s="1224"/>
      <c r="H10" s="1224"/>
      <c r="I10" s="1224"/>
      <c r="J10" s="1224"/>
      <c r="K10" s="17"/>
      <c r="L10" s="17"/>
    </row>
    <row r="11" spans="1:12" s="610" customFormat="1" ht="23.25" customHeight="1">
      <c r="A11" s="799" t="s">
        <v>1041</v>
      </c>
      <c r="B11" s="2102">
        <v>905044333.33000004</v>
      </c>
      <c r="C11" s="1444">
        <v>927568886.75</v>
      </c>
      <c r="D11" s="1147">
        <f t="shared" si="0"/>
        <v>-22524553.419999957</v>
      </c>
      <c r="E11" s="1224"/>
      <c r="F11" s="1224"/>
      <c r="G11" s="1224"/>
      <c r="H11" s="1224"/>
      <c r="I11" s="1224"/>
      <c r="J11" s="1224"/>
      <c r="K11" s="17"/>
      <c r="L11" s="17"/>
    </row>
    <row r="12" spans="1:12" s="610" customFormat="1" ht="23.25" customHeight="1">
      <c r="A12" s="799" t="s">
        <v>1045</v>
      </c>
      <c r="B12" s="2102">
        <v>905044333.33000004</v>
      </c>
      <c r="C12" s="1444">
        <v>928328232.3499999</v>
      </c>
      <c r="D12" s="1147">
        <f t="shared" si="0"/>
        <v>-23283899.019999862</v>
      </c>
      <c r="E12" s="17"/>
      <c r="F12" s="1224"/>
      <c r="G12" s="1224"/>
      <c r="H12" s="1224"/>
      <c r="I12" s="1224"/>
      <c r="J12" s="17"/>
      <c r="K12" s="17"/>
      <c r="L12" s="17"/>
    </row>
    <row r="13" spans="1:12" s="610" customFormat="1" ht="23.25" customHeight="1">
      <c r="A13" s="799" t="s">
        <v>1048</v>
      </c>
      <c r="B13" s="2102">
        <v>905044333.33000004</v>
      </c>
      <c r="C13" s="1444">
        <v>928889223.25</v>
      </c>
      <c r="D13" s="1147">
        <f t="shared" si="0"/>
        <v>-23844889.919999957</v>
      </c>
      <c r="E13" s="17"/>
      <c r="F13" s="1224"/>
      <c r="G13" s="1224"/>
      <c r="H13" s="1224"/>
      <c r="I13" s="1224"/>
      <c r="J13" s="17"/>
      <c r="K13" s="17"/>
      <c r="L13" s="17"/>
    </row>
    <row r="14" spans="1:12" s="610" customFormat="1" ht="21.75" customHeight="1">
      <c r="A14" s="799" t="s">
        <v>1069</v>
      </c>
      <c r="B14" s="2102">
        <v>905044333.33000004</v>
      </c>
      <c r="C14" s="1444">
        <v>980085179.76999998</v>
      </c>
      <c r="D14" s="1147">
        <f>+B14-C14</f>
        <v>-75040846.439999938</v>
      </c>
      <c r="E14" s="17"/>
      <c r="F14" s="1224"/>
      <c r="G14" s="1224"/>
      <c r="H14" s="1224"/>
      <c r="I14" s="1224"/>
      <c r="J14" s="17"/>
      <c r="K14" s="17"/>
      <c r="L14" s="17"/>
    </row>
    <row r="15" spans="1:12" customFormat="1" ht="23.25">
      <c r="A15" s="800" t="s">
        <v>1078</v>
      </c>
      <c r="B15" s="2103">
        <v>905044333.33000004</v>
      </c>
      <c r="C15" s="2104">
        <v>1176539081.97</v>
      </c>
      <c r="D15" s="1148">
        <f>+B15-C15</f>
        <v>-271494748.63999999</v>
      </c>
      <c r="E15" s="17"/>
      <c r="F15" s="17"/>
      <c r="G15" s="17"/>
      <c r="H15" s="17"/>
      <c r="I15" s="17"/>
      <c r="J15" s="17"/>
      <c r="K15" s="17"/>
      <c r="L15" s="17"/>
    </row>
    <row r="16" spans="1:12" customFormat="1" ht="17.25" customHeight="1">
      <c r="B16" s="60"/>
      <c r="C16" s="1149"/>
      <c r="D16" s="60"/>
      <c r="E16" s="17"/>
      <c r="F16" s="17"/>
      <c r="G16" s="17"/>
      <c r="H16" s="17"/>
      <c r="I16" s="17"/>
      <c r="J16" s="17"/>
      <c r="K16" s="17"/>
      <c r="L16" s="17"/>
    </row>
    <row r="17" spans="2:12" customFormat="1">
      <c r="B17" s="60"/>
      <c r="C17" s="1149"/>
      <c r="D17" s="60"/>
      <c r="E17" s="17"/>
      <c r="F17" s="17"/>
      <c r="G17" s="17"/>
      <c r="H17" s="17"/>
      <c r="I17" s="17"/>
      <c r="J17" s="17"/>
      <c r="K17" s="17"/>
      <c r="L17" s="17"/>
    </row>
    <row r="18" spans="2:12" customFormat="1">
      <c r="B18" s="60"/>
      <c r="C18" s="1149"/>
      <c r="D18" s="60"/>
      <c r="E18" s="17"/>
      <c r="F18" s="17"/>
      <c r="G18" s="17"/>
      <c r="H18" s="17"/>
      <c r="I18" s="17"/>
      <c r="J18" s="17"/>
      <c r="K18" s="17"/>
      <c r="L18" s="17"/>
    </row>
    <row r="19" spans="2:12" customFormat="1">
      <c r="B19" s="60"/>
      <c r="C19" s="1149"/>
      <c r="D19" s="60"/>
      <c r="E19" s="17"/>
      <c r="F19" s="17"/>
      <c r="G19" s="17"/>
      <c r="H19" s="17"/>
      <c r="I19" s="17"/>
      <c r="J19" s="17"/>
      <c r="K19" s="17"/>
      <c r="L19" s="17"/>
    </row>
    <row r="20" spans="2:12" customFormat="1">
      <c r="B20" s="60"/>
      <c r="C20" s="1149"/>
      <c r="D20" s="60"/>
      <c r="E20" s="17"/>
      <c r="F20" s="17"/>
      <c r="G20" s="17"/>
      <c r="H20" s="17"/>
      <c r="I20" s="17"/>
      <c r="J20" s="17"/>
      <c r="K20" s="17"/>
      <c r="L20" s="17"/>
    </row>
    <row r="21" spans="2:12" customFormat="1">
      <c r="B21" s="17"/>
      <c r="C21" s="798"/>
      <c r="D21" s="17"/>
      <c r="E21" s="17"/>
      <c r="F21" s="17"/>
      <c r="G21" s="17"/>
      <c r="H21" s="17"/>
      <c r="I21" s="17"/>
      <c r="J21" s="17"/>
      <c r="K21" s="17"/>
      <c r="L21" s="17"/>
    </row>
    <row r="22" spans="2:12" customFormat="1">
      <c r="B22" s="17"/>
      <c r="C22" s="798"/>
      <c r="D22" s="17"/>
      <c r="E22" s="17"/>
      <c r="F22" s="17"/>
      <c r="G22" s="17"/>
      <c r="H22" s="17"/>
      <c r="I22" s="17"/>
      <c r="J22" s="17"/>
      <c r="K22" s="17"/>
      <c r="L22" s="17"/>
    </row>
    <row r="23" spans="2:12" customFormat="1">
      <c r="B23" s="17"/>
      <c r="C23" s="798"/>
      <c r="D23" s="17"/>
      <c r="E23" s="17"/>
      <c r="F23" s="17"/>
      <c r="G23" s="17"/>
      <c r="H23" s="17"/>
      <c r="I23" s="17"/>
      <c r="J23" s="17"/>
      <c r="K23" s="17"/>
      <c r="L23" s="17"/>
    </row>
    <row r="24" spans="2:12" customFormat="1">
      <c r="B24" s="17"/>
      <c r="C24" s="798"/>
      <c r="D24" s="17"/>
      <c r="E24" s="17"/>
      <c r="F24" s="17"/>
      <c r="G24" s="17"/>
      <c r="H24" s="17"/>
      <c r="I24" s="17"/>
      <c r="J24" s="17"/>
      <c r="K24" s="17"/>
      <c r="L24" s="17"/>
    </row>
    <row r="25" spans="2:12" customFormat="1">
      <c r="B25" s="17"/>
      <c r="C25" s="798"/>
      <c r="D25" s="17"/>
      <c r="E25" s="17"/>
      <c r="F25" s="17"/>
      <c r="G25" s="17"/>
      <c r="H25" s="17"/>
      <c r="I25" s="17"/>
      <c r="J25" s="17"/>
      <c r="K25" s="17"/>
      <c r="L25" s="17"/>
    </row>
    <row r="26" spans="2:12" customFormat="1">
      <c r="B26" s="17"/>
      <c r="C26" s="798"/>
      <c r="D26" s="17"/>
    </row>
    <row r="27" spans="2:12" customFormat="1">
      <c r="B27" s="17"/>
      <c r="C27" s="798"/>
      <c r="D27" s="17"/>
    </row>
    <row r="28" spans="2:12" customFormat="1">
      <c r="B28" s="17"/>
      <c r="C28" s="798"/>
      <c r="D28" s="17"/>
    </row>
    <row r="29" spans="2:12" customFormat="1">
      <c r="C29" s="173"/>
    </row>
    <row r="30" spans="2:12" customFormat="1">
      <c r="C30" s="173"/>
    </row>
    <row r="31" spans="2:12" customFormat="1">
      <c r="C31" s="173"/>
    </row>
    <row r="32" spans="2:12" customFormat="1">
      <c r="C32" s="173"/>
    </row>
    <row r="33" spans="1:4" customFormat="1">
      <c r="C33" s="173"/>
    </row>
    <row r="34" spans="1:4" customFormat="1">
      <c r="C34" s="173"/>
    </row>
    <row r="35" spans="1:4" customFormat="1">
      <c r="C35" s="173"/>
    </row>
    <row r="36" spans="1:4" customFormat="1">
      <c r="C36" s="173"/>
    </row>
    <row r="37" spans="1:4" customFormat="1">
      <c r="C37" s="173"/>
    </row>
    <row r="38" spans="1:4" customFormat="1">
      <c r="C38" s="173"/>
    </row>
    <row r="39" spans="1:4" customFormat="1">
      <c r="C39" s="173"/>
    </row>
    <row r="40" spans="1:4" customFormat="1">
      <c r="C40" s="173"/>
    </row>
    <row r="41" spans="1:4" customFormat="1">
      <c r="C41" s="173"/>
    </row>
    <row r="42" spans="1:4" customFormat="1">
      <c r="C42" s="173"/>
    </row>
    <row r="43" spans="1:4" customFormat="1">
      <c r="C43" s="173"/>
    </row>
    <row r="44" spans="1:4" customFormat="1">
      <c r="C44" s="173"/>
    </row>
    <row r="45" spans="1:4" customFormat="1">
      <c r="C45" s="173"/>
    </row>
    <row r="46" spans="1:4">
      <c r="A46"/>
      <c r="B46"/>
      <c r="C46" s="173"/>
      <c r="D46"/>
    </row>
    <row r="47" spans="1:4">
      <c r="A47"/>
      <c r="B47"/>
      <c r="C47" s="173"/>
      <c r="D47"/>
    </row>
    <row r="48" spans="1:4">
      <c r="A48"/>
      <c r="B48"/>
      <c r="C48" s="173"/>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U1048576"/>
    </sheetView>
  </sheetViews>
  <sheetFormatPr baseColWidth="10" defaultRowHeight="15"/>
  <cols>
    <col min="1" max="1" width="19.7109375" style="67" customWidth="1"/>
    <col min="2" max="2" width="28" style="67"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610"/>
      <c r="D5" s="610"/>
    </row>
    <row r="6" spans="1:5" ht="21" customHeight="1">
      <c r="A6" s="235" t="s">
        <v>4</v>
      </c>
      <c r="B6" s="457" t="s">
        <v>867</v>
      </c>
      <c r="C6" s="489"/>
      <c r="D6" s="610"/>
    </row>
    <row r="7" spans="1:5" ht="15.75">
      <c r="A7" s="702" t="s">
        <v>527</v>
      </c>
      <c r="B7" s="703">
        <f>+'IV.1.3. Ingr y egr SDSS'!J12</f>
        <v>115952658.19999999</v>
      </c>
      <c r="C7" s="489"/>
      <c r="D7" s="610"/>
      <c r="E7" s="610"/>
    </row>
    <row r="8" spans="1:5" ht="15.75">
      <c r="A8" s="702">
        <v>2011</v>
      </c>
      <c r="B8" s="703">
        <f>+'IV.1.3. Ingr y egr SDSS'!J13</f>
        <v>291946073.39999998</v>
      </c>
      <c r="C8" s="489"/>
      <c r="D8" s="610"/>
      <c r="E8" s="610"/>
    </row>
    <row r="9" spans="1:5" ht="15.75">
      <c r="A9" s="702" t="s">
        <v>385</v>
      </c>
      <c r="B9" s="703">
        <f>+'IV.1.3. Ingr y egr SDSS'!J14</f>
        <v>331635794.92000002</v>
      </c>
      <c r="C9" s="489"/>
      <c r="D9" s="610"/>
      <c r="E9" s="610"/>
    </row>
    <row r="10" spans="1:5" ht="15.75">
      <c r="A10" s="702" t="s">
        <v>419</v>
      </c>
      <c r="B10" s="703">
        <f>+'IV.1.3. Ingr y egr SDSS'!J15</f>
        <v>333800248.55999994</v>
      </c>
      <c r="C10" s="489"/>
      <c r="D10" s="610"/>
      <c r="E10" s="610"/>
    </row>
    <row r="11" spans="1:5" ht="15.75">
      <c r="A11" s="702" t="s">
        <v>424</v>
      </c>
      <c r="B11" s="703">
        <f>+'IV.1.3. Ingr y egr SDSS'!J16</f>
        <v>329249337.19999999</v>
      </c>
      <c r="C11" s="489"/>
      <c r="D11" s="610"/>
      <c r="E11" s="610"/>
    </row>
    <row r="12" spans="1:5" ht="15.75">
      <c r="A12" s="702" t="s">
        <v>691</v>
      </c>
      <c r="B12" s="703">
        <f>+'IV.1.3. Ingr y egr SDSS'!J17</f>
        <v>335652778.95999998</v>
      </c>
      <c r="C12" s="489"/>
      <c r="D12" s="610"/>
      <c r="E12" s="610"/>
    </row>
    <row r="13" spans="1:5" s="610" customFormat="1" ht="15.75">
      <c r="A13" s="702" t="s">
        <v>745</v>
      </c>
      <c r="B13" s="703">
        <f>+'IV.1.3. Ingr y egr SDSS'!J18</f>
        <v>328531909.15999991</v>
      </c>
      <c r="C13" s="489"/>
    </row>
    <row r="14" spans="1:5" s="610" customFormat="1" ht="15.75">
      <c r="A14" s="702" t="s">
        <v>765</v>
      </c>
      <c r="B14" s="703">
        <f>+'IV.1.3. Ingr y egr SDSS'!J19</f>
        <v>558973905.84000003</v>
      </c>
      <c r="C14" s="489"/>
    </row>
    <row r="15" spans="1:5" s="610" customFormat="1" ht="15.75">
      <c r="A15" s="702" t="s">
        <v>814</v>
      </c>
      <c r="B15" s="703">
        <f>+'IV.1.3. Ingr y egr SDSS'!J20</f>
        <v>758411882.95999992</v>
      </c>
      <c r="C15" s="489"/>
    </row>
    <row r="16" spans="1:5" s="610" customFormat="1" ht="15.75">
      <c r="A16" s="702" t="s">
        <v>869</v>
      </c>
      <c r="B16" s="703">
        <f>+'IV.1.3. Ingr y egr SDSS'!J21</f>
        <v>973800800.96999991</v>
      </c>
      <c r="C16" s="489"/>
    </row>
    <row r="17" spans="1:5" s="610" customFormat="1" ht="15.75">
      <c r="A17" s="702" t="s">
        <v>1099</v>
      </c>
      <c r="B17" s="703">
        <f>+'IV.1.3. Ingr y egr SDSS'!J22</f>
        <v>834654013.17000008</v>
      </c>
      <c r="C17" s="489"/>
    </row>
    <row r="18" spans="1:5" ht="15.75">
      <c r="A18" s="704" t="s">
        <v>2</v>
      </c>
      <c r="B18" s="705">
        <f>SUM(B7:B17)</f>
        <v>5192609403.3400002</v>
      </c>
      <c r="C18" s="489"/>
      <c r="D18" s="610"/>
      <c r="E18" s="610"/>
    </row>
  </sheetData>
  <pageMargins left="0.7" right="0.7" top="0.75" bottom="0.75" header="0.3" footer="0.3"/>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W1048576"/>
    </sheetView>
  </sheetViews>
  <sheetFormatPr baseColWidth="10" defaultRowHeight="15"/>
  <cols>
    <col min="1" max="1" width="14.5703125" style="67" customWidth="1"/>
    <col min="2" max="6" width="21.5703125" style="67" customWidth="1"/>
    <col min="7" max="9" width="21.5703125" style="610" customWidth="1"/>
    <col min="10" max="11" width="21.5703125" style="67" customWidth="1"/>
    <col min="12" max="12" width="22" style="67" customWidth="1"/>
    <col min="13" max="13" width="17.140625" style="67" customWidth="1"/>
    <col min="14" max="16384" width="11.42578125" style="67"/>
  </cols>
  <sheetData>
    <row r="4" spans="1:13" ht="32.25" customHeight="1"/>
    <row r="5" spans="1:13" ht="15.75" customHeight="1">
      <c r="A5" s="439"/>
      <c r="B5" s="439"/>
      <c r="C5" s="439"/>
      <c r="D5" s="439"/>
      <c r="E5" s="439"/>
      <c r="F5" s="439"/>
      <c r="G5" s="439"/>
      <c r="H5" s="439"/>
      <c r="I5" s="439"/>
      <c r="J5" s="439"/>
      <c r="K5" s="439"/>
    </row>
    <row r="6" spans="1:13" s="610" customFormat="1" ht="54.75" customHeight="1">
      <c r="A6" s="2487" t="s">
        <v>18</v>
      </c>
      <c r="B6" s="2484" t="s">
        <v>793</v>
      </c>
      <c r="C6" s="2484"/>
      <c r="D6" s="2484"/>
      <c r="E6" s="2485" t="s">
        <v>2</v>
      </c>
      <c r="F6" s="2489" t="s">
        <v>794</v>
      </c>
      <c r="G6" s="2484"/>
      <c r="H6" s="2484"/>
      <c r="I6" s="2490"/>
      <c r="J6" s="2485" t="s">
        <v>2</v>
      </c>
      <c r="K6" s="2482" t="s">
        <v>792</v>
      </c>
      <c r="L6" s="67"/>
    </row>
    <row r="7" spans="1:13" s="439" customFormat="1" ht="47.25" customHeight="1">
      <c r="A7" s="2488"/>
      <c r="B7" s="1561" t="s">
        <v>72</v>
      </c>
      <c r="C7" s="1561" t="s">
        <v>75</v>
      </c>
      <c r="D7" s="1561" t="s">
        <v>528</v>
      </c>
      <c r="E7" s="2486"/>
      <c r="F7" s="2107" t="s">
        <v>795</v>
      </c>
      <c r="G7" s="2108" t="s">
        <v>811</v>
      </c>
      <c r="H7" s="2108" t="s">
        <v>812</v>
      </c>
      <c r="I7" s="2109" t="s">
        <v>1038</v>
      </c>
      <c r="J7" s="2486"/>
      <c r="K7" s="2483"/>
    </row>
    <row r="8" spans="1:13" ht="15.75" customHeight="1">
      <c r="A8" s="1225" t="s">
        <v>956</v>
      </c>
      <c r="B8" s="1115">
        <v>7834551.3200000003</v>
      </c>
      <c r="C8" s="1115">
        <v>6154372.0800000001</v>
      </c>
      <c r="D8" s="1115">
        <v>10960753.439999999</v>
      </c>
      <c r="E8" s="2143">
        <f>+D8+C8+B8</f>
        <v>24949676.84</v>
      </c>
      <c r="F8" s="2140">
        <v>14799000</v>
      </c>
      <c r="G8" s="2141">
        <v>6400800</v>
      </c>
      <c r="H8" s="2141">
        <v>16888900</v>
      </c>
      <c r="I8" s="2142">
        <v>7302000</v>
      </c>
      <c r="J8" s="2105">
        <f t="shared" ref="J8" si="0">+I8+H8+G8+F8</f>
        <v>45390700</v>
      </c>
      <c r="K8" s="1508">
        <f t="shared" ref="K8" si="1">+J8+E8</f>
        <v>70340376.840000004</v>
      </c>
    </row>
    <row r="9" spans="1:13" ht="15.75" customHeight="1">
      <c r="A9" s="1225" t="s">
        <v>971</v>
      </c>
      <c r="B9" s="1115">
        <v>7772504.04</v>
      </c>
      <c r="C9" s="1115">
        <v>6147965.2800000003</v>
      </c>
      <c r="D9" s="1115">
        <v>10892841.359999999</v>
      </c>
      <c r="E9" s="2144">
        <f>+D9+C9+B9</f>
        <v>24813310.68</v>
      </c>
      <c r="F9" s="1616">
        <v>9081800</v>
      </c>
      <c r="G9" s="1116">
        <v>0</v>
      </c>
      <c r="H9" s="1116">
        <v>0</v>
      </c>
      <c r="I9" s="2106">
        <v>0</v>
      </c>
      <c r="J9" s="2105">
        <f t="shared" ref="J9:J20" si="2">+I9+H9+G9+F9</f>
        <v>9081800</v>
      </c>
      <c r="K9" s="1508">
        <f t="shared" ref="K9:K20" si="3">+J9+E9</f>
        <v>33895110.68</v>
      </c>
    </row>
    <row r="10" spans="1:13" ht="15.75" customHeight="1">
      <c r="A10" s="1225" t="s">
        <v>983</v>
      </c>
      <c r="B10" s="1115">
        <v>7698191.5999999996</v>
      </c>
      <c r="C10" s="1115">
        <v>6153090.7199999997</v>
      </c>
      <c r="D10" s="1115">
        <v>10849275.119999999</v>
      </c>
      <c r="E10" s="2144">
        <f t="shared" ref="E10:E18" si="4">+D10+C10+B10</f>
        <v>24700557.439999998</v>
      </c>
      <c r="F10" s="1616">
        <v>20132200</v>
      </c>
      <c r="G10" s="1116">
        <v>13270800</v>
      </c>
      <c r="H10" s="1116">
        <v>33759600</v>
      </c>
      <c r="I10" s="2106">
        <v>24314400</v>
      </c>
      <c r="J10" s="2105">
        <f t="shared" si="2"/>
        <v>91477000</v>
      </c>
      <c r="K10" s="1508">
        <f t="shared" si="3"/>
        <v>116177557.44</v>
      </c>
    </row>
    <row r="11" spans="1:13" ht="15.75" customHeight="1">
      <c r="A11" s="1225" t="s">
        <v>996</v>
      </c>
      <c r="B11" s="1115">
        <v>7637587.2800000003</v>
      </c>
      <c r="C11" s="1115">
        <v>6146683.9199999999</v>
      </c>
      <c r="D11" s="1115">
        <v>92337045.450000003</v>
      </c>
      <c r="E11" s="2144">
        <f t="shared" si="4"/>
        <v>106121316.65000001</v>
      </c>
      <c r="F11" s="1616">
        <v>24772200</v>
      </c>
      <c r="G11" s="1116">
        <v>74605545.459999993</v>
      </c>
      <c r="H11" s="1116">
        <v>1792967.77</v>
      </c>
      <c r="I11" s="2106">
        <v>26864155.25</v>
      </c>
      <c r="J11" s="2105">
        <f t="shared" si="2"/>
        <v>128034868.47999999</v>
      </c>
      <c r="K11" s="1508">
        <f t="shared" si="3"/>
        <v>234156185.13</v>
      </c>
    </row>
    <row r="12" spans="1:13" ht="15.75" customHeight="1">
      <c r="A12" s="1225" t="s">
        <v>1000</v>
      </c>
      <c r="B12" s="1115">
        <v>7560388.9199999999</v>
      </c>
      <c r="C12" s="1115">
        <v>6123619.4400000004</v>
      </c>
      <c r="D12" s="1115">
        <v>10731390</v>
      </c>
      <c r="E12" s="2144">
        <f t="shared" si="4"/>
        <v>24415398.359999999</v>
      </c>
      <c r="F12" s="1616">
        <v>14588400</v>
      </c>
      <c r="G12" s="1116">
        <v>6646800</v>
      </c>
      <c r="H12" s="1116">
        <v>16825200</v>
      </c>
      <c r="I12" s="2106">
        <v>12762000</v>
      </c>
      <c r="J12" s="2105">
        <f t="shared" si="2"/>
        <v>50822400</v>
      </c>
      <c r="K12" s="1508">
        <f t="shared" si="3"/>
        <v>75237798.359999999</v>
      </c>
      <c r="L12" s="610"/>
      <c r="M12" s="610"/>
    </row>
    <row r="13" spans="1:13" ht="15.75" customHeight="1">
      <c r="A13" s="1225" t="s">
        <v>1025</v>
      </c>
      <c r="B13" s="1115">
        <v>7527200.8399999999</v>
      </c>
      <c r="C13" s="1115">
        <v>6133870.3200000003</v>
      </c>
      <c r="D13" s="1115">
        <v>10708325.52</v>
      </c>
      <c r="E13" s="2144">
        <f t="shared" si="4"/>
        <v>24369396.68</v>
      </c>
      <c r="F13" s="1616">
        <v>14635000</v>
      </c>
      <c r="G13" s="1116">
        <v>6649200</v>
      </c>
      <c r="H13" s="1116">
        <v>33814200</v>
      </c>
      <c r="I13" s="2106">
        <v>12790800</v>
      </c>
      <c r="J13" s="2105">
        <f t="shared" si="2"/>
        <v>67889200</v>
      </c>
      <c r="K13" s="1508">
        <f t="shared" si="3"/>
        <v>92258596.680000007</v>
      </c>
    </row>
    <row r="14" spans="1:13" ht="15.75" customHeight="1">
      <c r="A14" s="1225" t="s">
        <v>1030</v>
      </c>
      <c r="B14" s="1115">
        <v>7486076.4800000004</v>
      </c>
      <c r="C14" s="1115">
        <v>6117212.6399999997</v>
      </c>
      <c r="D14" s="1115">
        <v>10675010.16</v>
      </c>
      <c r="E14" s="2144">
        <f t="shared" si="4"/>
        <v>24278299.280000001</v>
      </c>
      <c r="F14" s="1616">
        <v>15844300</v>
      </c>
      <c r="G14" s="1116">
        <v>6646800</v>
      </c>
      <c r="H14" s="1116">
        <v>16919700</v>
      </c>
      <c r="I14" s="2106">
        <v>12858000</v>
      </c>
      <c r="J14" s="2105">
        <f t="shared" si="2"/>
        <v>52268800</v>
      </c>
      <c r="K14" s="1508">
        <f t="shared" si="3"/>
        <v>76547099.280000001</v>
      </c>
      <c r="L14" s="610"/>
      <c r="M14" s="610"/>
    </row>
    <row r="15" spans="1:13" ht="15.75" customHeight="1">
      <c r="A15" s="1225" t="s">
        <v>1034</v>
      </c>
      <c r="B15" s="1115">
        <v>7447838.4000000004</v>
      </c>
      <c r="C15" s="1115">
        <v>6106961.7599999998</v>
      </c>
      <c r="D15" s="1115">
        <v>10636569.359999999</v>
      </c>
      <c r="E15" s="2144">
        <f t="shared" si="4"/>
        <v>24191369.52</v>
      </c>
      <c r="F15" s="1116">
        <v>0</v>
      </c>
      <c r="G15" s="1116">
        <v>0</v>
      </c>
      <c r="H15" s="1116">
        <v>16926700</v>
      </c>
      <c r="I15" s="2106">
        <v>0</v>
      </c>
      <c r="J15" s="2105">
        <f t="shared" si="2"/>
        <v>16926700</v>
      </c>
      <c r="K15" s="1508">
        <f t="shared" si="3"/>
        <v>41118069.519999996</v>
      </c>
      <c r="L15" s="610"/>
      <c r="M15" s="610"/>
    </row>
    <row r="16" spans="1:13" s="610" customFormat="1" ht="15.75" customHeight="1">
      <c r="A16" s="1225" t="s">
        <v>1041</v>
      </c>
      <c r="B16" s="1115">
        <v>7422586.2400000002</v>
      </c>
      <c r="C16" s="1115">
        <v>6094148.1600000001</v>
      </c>
      <c r="D16" s="1115">
        <v>10608379.439999999</v>
      </c>
      <c r="E16" s="2144">
        <f t="shared" si="4"/>
        <v>24125113.84</v>
      </c>
      <c r="F16" s="1116">
        <v>33898000</v>
      </c>
      <c r="G16" s="1116">
        <v>13286400</v>
      </c>
      <c r="H16" s="1116">
        <v>16947700</v>
      </c>
      <c r="I16" s="2106">
        <v>25774800</v>
      </c>
      <c r="J16" s="2105">
        <f t="shared" si="2"/>
        <v>89906900</v>
      </c>
      <c r="K16" s="1508">
        <f t="shared" si="3"/>
        <v>114032013.84</v>
      </c>
    </row>
    <row r="17" spans="1:13" s="610" customFormat="1" ht="15.75" customHeight="1">
      <c r="A17" s="1225" t="s">
        <v>1045</v>
      </c>
      <c r="B17" s="1115">
        <v>7398777.4000000004</v>
      </c>
      <c r="C17" s="1115">
        <v>6089022.7199999997</v>
      </c>
      <c r="D17" s="1115">
        <v>10563531.84</v>
      </c>
      <c r="E17" s="2144">
        <f t="shared" si="4"/>
        <v>24051331.960000001</v>
      </c>
      <c r="F17" s="1116">
        <v>18351000</v>
      </c>
      <c r="G17" s="1116">
        <v>7173600</v>
      </c>
      <c r="H17" s="1116">
        <v>16910600</v>
      </c>
      <c r="I17" s="2106">
        <v>14304000</v>
      </c>
      <c r="J17" s="2105">
        <f t="shared" si="2"/>
        <v>56739200</v>
      </c>
      <c r="K17" s="1508">
        <f t="shared" si="3"/>
        <v>80790531.960000008</v>
      </c>
    </row>
    <row r="18" spans="1:13" s="610" customFormat="1" ht="15.75" customHeight="1">
      <c r="A18" s="1225" t="s">
        <v>1048</v>
      </c>
      <c r="B18" s="1115">
        <v>7276847.2800000003</v>
      </c>
      <c r="C18" s="1115">
        <v>6089022.7199999997</v>
      </c>
      <c r="D18" s="1115">
        <v>10466148.48</v>
      </c>
      <c r="E18" s="2144">
        <f t="shared" si="4"/>
        <v>23832018.48</v>
      </c>
      <c r="F18" s="1616">
        <v>17933000</v>
      </c>
      <c r="G18" s="1116">
        <v>7164000</v>
      </c>
      <c r="H18" s="1116">
        <v>16883300</v>
      </c>
      <c r="I18" s="2106">
        <v>0</v>
      </c>
      <c r="J18" s="2105">
        <f>+I18+H18+G18+F18</f>
        <v>41980300</v>
      </c>
      <c r="K18" s="1508">
        <f>+J18+E18</f>
        <v>65812318.480000004</v>
      </c>
    </row>
    <row r="19" spans="1:13" s="610" customFormat="1" ht="15.75" customHeight="1">
      <c r="A19" s="1225" t="s">
        <v>1069</v>
      </c>
      <c r="B19" s="1115">
        <v>7220571.8399999999</v>
      </c>
      <c r="C19" s="1115">
        <v>6085178.6399999997</v>
      </c>
      <c r="D19" s="1115">
        <v>10394392.32</v>
      </c>
      <c r="E19" s="2144">
        <f>+D19+C19+B19</f>
        <v>23700142.800000001</v>
      </c>
      <c r="F19" s="1616">
        <v>18409500</v>
      </c>
      <c r="G19" s="1116">
        <v>7311600</v>
      </c>
      <c r="H19" s="1116">
        <v>17976000</v>
      </c>
      <c r="I19" s="2106">
        <v>32618651.850000001</v>
      </c>
      <c r="J19" s="2105">
        <f>+I19+H19+G19+F19</f>
        <v>76315751.849999994</v>
      </c>
      <c r="K19" s="1508">
        <f>+J19+E19</f>
        <v>100015894.64999999</v>
      </c>
    </row>
    <row r="20" spans="1:13" s="610" customFormat="1" ht="15.75" customHeight="1">
      <c r="A20" s="1226" t="s">
        <v>1078</v>
      </c>
      <c r="B20" s="1218">
        <v>7150588.2800000003</v>
      </c>
      <c r="C20" s="1218">
        <v>6074927.7599999998</v>
      </c>
      <c r="D20" s="1218">
        <v>10311103.92</v>
      </c>
      <c r="E20" s="2145">
        <f>+D20+C20+B20</f>
        <v>23536619.960000001</v>
      </c>
      <c r="F20" s="1509">
        <v>18019000</v>
      </c>
      <c r="G20" s="1219">
        <v>7112400</v>
      </c>
      <c r="H20" s="1219">
        <v>16895200</v>
      </c>
      <c r="I20" s="1219">
        <v>14053200</v>
      </c>
      <c r="J20" s="2272">
        <f t="shared" si="2"/>
        <v>56079800</v>
      </c>
      <c r="K20" s="1510">
        <f t="shared" si="3"/>
        <v>79616419.960000008</v>
      </c>
      <c r="L20" s="67"/>
      <c r="M20" s="67"/>
    </row>
    <row r="21" spans="1:13" s="610" customFormat="1" ht="17.25" customHeight="1">
      <c r="F21" s="67"/>
      <c r="J21" s="67"/>
      <c r="K21" s="67"/>
      <c r="L21" s="67"/>
      <c r="M21" s="67"/>
    </row>
    <row r="23" spans="1:13" s="610" customFormat="1">
      <c r="A23" s="67"/>
      <c r="B23" s="67"/>
      <c r="C23" s="67"/>
      <c r="D23" s="67"/>
      <c r="E23" s="67"/>
      <c r="F23" s="67"/>
      <c r="J23" s="67"/>
      <c r="K23" s="67"/>
      <c r="L23" s="67"/>
      <c r="M23" s="67"/>
    </row>
  </sheetData>
  <mergeCells count="6">
    <mergeCell ref="K6:K7"/>
    <mergeCell ref="B6:D6"/>
    <mergeCell ref="J6:J7"/>
    <mergeCell ref="A6:A7"/>
    <mergeCell ref="E6:E7"/>
    <mergeCell ref="F6:I6"/>
  </mergeCells>
  <conditionalFormatting sqref="B20:D20 K20 E8:E20 J8:K19">
    <cfRule type="cellIs" dxfId="18" priority="5" operator="equal">
      <formula>0</formula>
    </cfRule>
  </conditionalFormatting>
  <conditionalFormatting sqref="H18:H19">
    <cfRule type="cellIs" dxfId="17" priority="3" operator="equal">
      <formula>0</formula>
    </cfRule>
  </conditionalFormatting>
  <conditionalFormatting sqref="F14">
    <cfRule type="cellIs" dxfId="16" priority="1" operator="equal">
      <formula>0</formula>
    </cfRule>
  </conditionalFormatting>
  <pageMargins left="0.7" right="0.7" top="0.75" bottom="0.75" header="0.3" footer="0.3"/>
  <pageSetup scale="4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P55" sqref="P55"/>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20"/>
    </row>
    <row r="49" spans="9:9">
      <c r="I49" s="206"/>
    </row>
  </sheetData>
  <pageMargins left="0.7" right="0.7" top="0.75" bottom="0.75" header="0.3" footer="0.3"/>
  <pageSetup scale="5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114.75" customHeight="1">
      <c r="A1" s="2475"/>
      <c r="B1" s="2475"/>
      <c r="C1" s="2475"/>
      <c r="D1" s="2475"/>
      <c r="E1" s="2475"/>
      <c r="F1" s="2475"/>
      <c r="G1" s="2475"/>
      <c r="H1" s="2475"/>
      <c r="I1" s="2475"/>
      <c r="J1" s="2475"/>
      <c r="K1" s="2475"/>
      <c r="L1" s="2475"/>
    </row>
    <row r="2" spans="1:12" ht="17.25" customHeight="1"/>
    <row r="3" spans="1:12" s="448" customFormat="1" ht="27.75" customHeight="1">
      <c r="A3" s="984" t="s">
        <v>4</v>
      </c>
      <c r="B3" s="985" t="s">
        <v>125</v>
      </c>
      <c r="C3" s="986"/>
      <c r="D3" s="691"/>
      <c r="E3" s="691"/>
      <c r="F3" s="691"/>
      <c r="G3" s="691"/>
      <c r="H3" s="691"/>
      <c r="I3" s="691"/>
      <c r="J3" s="691"/>
      <c r="K3" s="691"/>
    </row>
    <row r="4" spans="1:12" s="448" customFormat="1" ht="18.75">
      <c r="A4" s="987">
        <v>2003</v>
      </c>
      <c r="B4" s="988">
        <v>1813713639.4200001</v>
      </c>
      <c r="C4" s="989"/>
      <c r="D4" s="990"/>
      <c r="E4" s="691"/>
      <c r="F4" s="691"/>
      <c r="G4" s="691"/>
      <c r="H4" s="691"/>
      <c r="I4" s="691"/>
      <c r="J4" s="691"/>
      <c r="K4" s="691"/>
    </row>
    <row r="5" spans="1:12" s="448" customFormat="1" ht="18.75">
      <c r="A5" s="987">
        <v>2004</v>
      </c>
      <c r="B5" s="988">
        <v>6547406092.6800003</v>
      </c>
      <c r="C5" s="989"/>
      <c r="D5" s="990"/>
      <c r="E5" s="691"/>
      <c r="F5" s="691"/>
      <c r="G5" s="691"/>
      <c r="H5" s="691"/>
      <c r="I5" s="691"/>
      <c r="J5" s="691"/>
      <c r="K5" s="691"/>
    </row>
    <row r="6" spans="1:12" s="448" customFormat="1" ht="18.75">
      <c r="A6" s="987">
        <v>2005</v>
      </c>
      <c r="B6" s="988">
        <v>8393553851.0500002</v>
      </c>
      <c r="C6" s="989"/>
      <c r="D6" s="990"/>
      <c r="E6" s="691"/>
      <c r="F6" s="691"/>
      <c r="G6" s="691"/>
      <c r="H6" s="691"/>
      <c r="I6" s="691"/>
      <c r="J6" s="691"/>
      <c r="K6" s="691"/>
    </row>
    <row r="7" spans="1:12" s="448" customFormat="1" ht="18.75">
      <c r="A7" s="987">
        <v>2006</v>
      </c>
      <c r="B7" s="988">
        <v>9613650449.1000004</v>
      </c>
      <c r="C7" s="991"/>
      <c r="D7" s="990"/>
      <c r="E7" s="691"/>
      <c r="F7" s="990"/>
      <c r="G7" s="691"/>
      <c r="H7" s="691"/>
      <c r="I7" s="691"/>
      <c r="J7" s="691"/>
      <c r="K7" s="691"/>
    </row>
    <row r="8" spans="1:12" s="448" customFormat="1" ht="18.75">
      <c r="A8" s="987">
        <v>2007</v>
      </c>
      <c r="B8" s="988">
        <v>14892605258.139999</v>
      </c>
      <c r="C8" s="992"/>
      <c r="D8" s="990"/>
      <c r="E8" s="691"/>
      <c r="F8" s="990"/>
      <c r="G8" s="691"/>
      <c r="H8" s="691"/>
      <c r="I8" s="691"/>
      <c r="J8" s="691"/>
      <c r="K8" s="691"/>
    </row>
    <row r="9" spans="1:12" s="448" customFormat="1" ht="18.75">
      <c r="A9" s="987">
        <v>2008</v>
      </c>
      <c r="B9" s="988">
        <v>15887938438.049999</v>
      </c>
      <c r="C9" s="992"/>
      <c r="D9" s="990"/>
      <c r="E9" s="691"/>
      <c r="F9" s="990"/>
      <c r="G9" s="992"/>
      <c r="H9" s="691"/>
      <c r="I9" s="691"/>
      <c r="J9" s="691"/>
      <c r="K9" s="691"/>
    </row>
    <row r="10" spans="1:12" s="448" customFormat="1" ht="18.75">
      <c r="A10" s="987">
        <v>2009</v>
      </c>
      <c r="B10" s="988">
        <v>18789773765.599998</v>
      </c>
      <c r="C10" s="992"/>
      <c r="D10" s="691"/>
      <c r="E10" s="691"/>
      <c r="F10" s="990"/>
      <c r="G10" s="992"/>
      <c r="H10" s="691"/>
      <c r="I10" s="691"/>
      <c r="J10" s="691"/>
      <c r="K10" s="691"/>
    </row>
    <row r="11" spans="1:12" s="448" customFormat="1" ht="18.75">
      <c r="A11" s="987">
        <v>2010</v>
      </c>
      <c r="B11" s="988">
        <v>23938490112.330002</v>
      </c>
      <c r="C11" s="992"/>
      <c r="D11" s="990"/>
      <c r="E11" s="691"/>
      <c r="F11" s="990"/>
      <c r="G11" s="992"/>
      <c r="H11" s="691"/>
      <c r="I11" s="691"/>
      <c r="J11" s="691"/>
      <c r="K11" s="691"/>
    </row>
    <row r="12" spans="1:12" s="448" customFormat="1" ht="18.75">
      <c r="A12" s="987">
        <v>2011</v>
      </c>
      <c r="B12" s="988">
        <v>23585106301.459999</v>
      </c>
      <c r="C12" s="992"/>
      <c r="D12" s="691"/>
      <c r="E12" s="986"/>
      <c r="F12" s="990"/>
      <c r="G12" s="992"/>
      <c r="H12" s="691"/>
      <c r="I12" s="691"/>
      <c r="J12" s="691"/>
      <c r="K12" s="691"/>
    </row>
    <row r="13" spans="1:12" s="448" customFormat="1" ht="18.75">
      <c r="A13" s="987" t="s">
        <v>385</v>
      </c>
      <c r="B13" s="988">
        <v>26400473552.349998</v>
      </c>
      <c r="C13" s="992"/>
      <c r="D13" s="691"/>
      <c r="E13" s="993"/>
      <c r="F13" s="990"/>
      <c r="G13" s="992"/>
      <c r="H13" s="691"/>
      <c r="I13" s="691"/>
      <c r="J13" s="691"/>
      <c r="K13" s="691"/>
    </row>
    <row r="14" spans="1:12" s="448" customFormat="1" ht="18.75">
      <c r="A14" s="987" t="s">
        <v>419</v>
      </c>
      <c r="B14" s="988">
        <v>29506184318.75</v>
      </c>
      <c r="C14" s="992"/>
      <c r="D14" s="691"/>
      <c r="E14" s="691"/>
      <c r="F14" s="990"/>
      <c r="G14" s="992"/>
      <c r="H14" s="691"/>
      <c r="I14" s="691"/>
      <c r="J14" s="691"/>
      <c r="K14" s="691"/>
    </row>
    <row r="15" spans="1:12" s="448" customFormat="1" ht="18.75">
      <c r="A15" s="987" t="s">
        <v>424</v>
      </c>
      <c r="B15" s="988">
        <v>33591892120.470001</v>
      </c>
      <c r="C15" s="691"/>
      <c r="D15" s="691"/>
      <c r="E15" s="691"/>
      <c r="F15" s="990"/>
      <c r="G15" s="992"/>
      <c r="H15" s="691"/>
      <c r="I15" s="691"/>
      <c r="J15" s="691"/>
      <c r="K15" s="691"/>
    </row>
    <row r="16" spans="1:12" s="448" customFormat="1" ht="18.75">
      <c r="A16" s="987" t="s">
        <v>691</v>
      </c>
      <c r="B16" s="988">
        <v>38018208331.940002</v>
      </c>
      <c r="C16" s="994"/>
      <c r="D16" s="691"/>
      <c r="E16" s="691"/>
      <c r="F16" s="990"/>
      <c r="G16" s="992"/>
      <c r="H16" s="691"/>
      <c r="I16" s="691"/>
      <c r="J16" s="691"/>
      <c r="K16" s="691"/>
    </row>
    <row r="17" spans="1:13" s="448" customFormat="1" ht="18.75">
      <c r="A17" s="987" t="s">
        <v>745</v>
      </c>
      <c r="B17" s="988">
        <v>42519520570.940002</v>
      </c>
      <c r="C17" s="994"/>
      <c r="E17" s="691"/>
      <c r="F17" s="990"/>
      <c r="G17" s="992"/>
      <c r="H17" s="691"/>
      <c r="I17" s="691"/>
      <c r="J17" s="691"/>
      <c r="K17" s="691"/>
    </row>
    <row r="18" spans="1:13" s="448" customFormat="1" ht="18.75">
      <c r="A18" s="987" t="s">
        <v>765</v>
      </c>
      <c r="B18" s="988">
        <v>101100361577.35997</v>
      </c>
      <c r="C18" s="994"/>
      <c r="D18" s="990"/>
      <c r="E18" s="691"/>
      <c r="F18" s="990"/>
      <c r="G18" s="992"/>
    </row>
    <row r="19" spans="1:13" s="448" customFormat="1" ht="18.75">
      <c r="A19" s="987" t="s">
        <v>814</v>
      </c>
      <c r="B19" s="988">
        <v>53637242685.029984</v>
      </c>
      <c r="C19" s="994"/>
      <c r="D19" s="990"/>
      <c r="E19" s="691"/>
      <c r="F19" s="990"/>
      <c r="G19" s="992"/>
    </row>
    <row r="20" spans="1:13" s="448" customFormat="1" ht="18.75">
      <c r="A20" s="987" t="s">
        <v>869</v>
      </c>
      <c r="B20" s="988">
        <f>+'IV.3.3.Pagos anuales x cuentas'!J14</f>
        <v>58492444764.090012</v>
      </c>
      <c r="C20" s="994"/>
      <c r="D20" s="990"/>
      <c r="E20" s="691"/>
      <c r="F20" s="990"/>
      <c r="G20" s="992"/>
    </row>
    <row r="21" spans="1:13" s="448" customFormat="1" ht="18.75">
      <c r="A21" s="987" t="s">
        <v>1100</v>
      </c>
      <c r="B21" s="988">
        <f>+'IV.3.3.Pagos anuales x cuentas'!K14</f>
        <v>47600847482.989998</v>
      </c>
      <c r="C21" s="994"/>
      <c r="D21" s="990"/>
      <c r="E21" s="691"/>
      <c r="F21" s="990"/>
      <c r="G21" s="992"/>
    </row>
    <row r="22" spans="1:13" s="448" customFormat="1" ht="18.75">
      <c r="A22" s="995" t="s">
        <v>2</v>
      </c>
      <c r="B22" s="996">
        <f>SUM(B4:B21)</f>
        <v>554329413311.75</v>
      </c>
      <c r="C22" s="445"/>
      <c r="E22" s="691"/>
      <c r="F22" s="997"/>
      <c r="G22" s="992"/>
      <c r="M22" s="994"/>
    </row>
    <row r="23" spans="1:13">
      <c r="A23" s="1"/>
      <c r="B23" s="1"/>
      <c r="C23" s="1"/>
      <c r="E23" s="80"/>
      <c r="F23" s="931"/>
      <c r="G23" s="930"/>
    </row>
    <row r="24" spans="1:13">
      <c r="A24" s="1"/>
      <c r="B24" s="1"/>
      <c r="C24" s="1"/>
      <c r="D24" s="1"/>
      <c r="E24" s="1"/>
      <c r="F24" s="931"/>
      <c r="G24" s="930"/>
    </row>
    <row r="25" spans="1:13">
      <c r="A25" s="1"/>
      <c r="B25" s="1"/>
      <c r="C25" s="1"/>
      <c r="D25" s="1"/>
      <c r="E25" s="1"/>
      <c r="F25" s="1"/>
      <c r="G25" s="930"/>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10"/>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M22" sqref="M22"/>
    </sheetView>
  </sheetViews>
  <sheetFormatPr baseColWidth="10" defaultColWidth="11.5703125" defaultRowHeight="15"/>
  <cols>
    <col min="1" max="1" width="17.5703125" customWidth="1"/>
    <col min="2" max="2" width="17.28515625" style="610" customWidth="1"/>
    <col min="3" max="3" width="19.42578125" style="610" customWidth="1"/>
    <col min="4" max="5" width="19.42578125" customWidth="1"/>
    <col min="6" max="11" width="19.42578125" style="610" customWidth="1"/>
    <col min="12" max="12" width="21" customWidth="1"/>
  </cols>
  <sheetData>
    <row r="1" spans="1:12" ht="77.25" customHeight="1">
      <c r="A1" s="2475"/>
      <c r="B1" s="2475"/>
      <c r="C1" s="2475"/>
      <c r="D1" s="2475"/>
      <c r="E1" s="2475"/>
      <c r="F1" s="2475"/>
      <c r="G1" s="2475"/>
      <c r="H1" s="2475"/>
      <c r="I1" s="2475"/>
      <c r="J1" s="2475"/>
      <c r="K1" s="2475"/>
      <c r="L1" s="2475"/>
    </row>
    <row r="2" spans="1:12" s="67" customFormat="1" ht="5.25" customHeight="1">
      <c r="A2" s="217"/>
      <c r="B2" s="216"/>
      <c r="C2" s="216"/>
      <c r="D2" s="216"/>
      <c r="E2" s="216"/>
      <c r="F2" s="216"/>
      <c r="G2" s="216"/>
      <c r="H2" s="216"/>
      <c r="I2" s="216"/>
      <c r="J2" s="216"/>
      <c r="K2" s="216"/>
    </row>
    <row r="3" spans="1:12" s="111" customFormat="1" ht="20.25" customHeight="1">
      <c r="A3" s="246" t="s">
        <v>132</v>
      </c>
      <c r="B3" s="264" t="s">
        <v>752</v>
      </c>
      <c r="C3" s="264" t="s">
        <v>753</v>
      </c>
      <c r="D3" s="939" t="s">
        <v>754</v>
      </c>
      <c r="E3" s="939" t="s">
        <v>755</v>
      </c>
      <c r="F3" s="939" t="s">
        <v>756</v>
      </c>
      <c r="G3" s="939" t="s">
        <v>757</v>
      </c>
      <c r="H3" s="939" t="s">
        <v>758</v>
      </c>
      <c r="I3" s="939" t="s">
        <v>829</v>
      </c>
      <c r="J3" s="939" t="s">
        <v>987</v>
      </c>
      <c r="K3" s="1907" t="s">
        <v>1096</v>
      </c>
      <c r="L3" s="940" t="s">
        <v>2</v>
      </c>
    </row>
    <row r="4" spans="1:12" s="32" customFormat="1">
      <c r="A4" s="280" t="s">
        <v>48</v>
      </c>
      <c r="B4" s="911">
        <v>5839419444.0776243</v>
      </c>
      <c r="C4" s="911">
        <v>12859758360.700001</v>
      </c>
      <c r="D4" s="279">
        <v>20128712672.200001</v>
      </c>
      <c r="E4" s="279">
        <v>32962116298.629997</v>
      </c>
      <c r="F4" s="612">
        <v>38670787569.119995</v>
      </c>
      <c r="G4" s="612">
        <v>49336490530.479996</v>
      </c>
      <c r="H4" s="612">
        <v>63454952170.690002</v>
      </c>
      <c r="I4" s="612">
        <v>120882497972.31999</v>
      </c>
      <c r="J4" s="612">
        <v>45683726131.730003</v>
      </c>
      <c r="K4" s="612">
        <v>38500975323.190002</v>
      </c>
      <c r="L4" s="283">
        <f>SUM(B4:K4)</f>
        <v>428319436473.13763</v>
      </c>
    </row>
    <row r="5" spans="1:12" s="32" customFormat="1">
      <c r="A5" s="280" t="s">
        <v>49</v>
      </c>
      <c r="B5" s="911">
        <v>572745548.09000003</v>
      </c>
      <c r="C5" s="911">
        <v>1272073927.7200003</v>
      </c>
      <c r="D5" s="612">
        <v>1428981451.9089999</v>
      </c>
      <c r="E5" s="612">
        <v>1727296672.25</v>
      </c>
      <c r="F5" s="612">
        <v>2077234459.25</v>
      </c>
      <c r="G5" s="612">
        <v>2280692521.3000002</v>
      </c>
      <c r="H5" s="612">
        <v>2300078766.1599998</v>
      </c>
      <c r="I5" s="612">
        <v>5443882888.29</v>
      </c>
      <c r="J5" s="612">
        <v>2041076968.23</v>
      </c>
      <c r="K5" s="612">
        <v>1598389469.4000001</v>
      </c>
      <c r="L5" s="283">
        <f t="shared" ref="L5:L13" si="0">SUM(B5:K5)</f>
        <v>20742452672.599003</v>
      </c>
    </row>
    <row r="6" spans="1:12" s="32" customFormat="1">
      <c r="A6" s="280" t="s">
        <v>50</v>
      </c>
      <c r="B6" s="612">
        <v>0</v>
      </c>
      <c r="C6" s="612">
        <v>0</v>
      </c>
      <c r="D6" s="612">
        <v>3755460803.8300004</v>
      </c>
      <c r="E6" s="612">
        <v>404625934.49000001</v>
      </c>
      <c r="F6" s="612">
        <v>0</v>
      </c>
      <c r="G6" s="612">
        <v>0</v>
      </c>
      <c r="H6" s="612">
        <v>0</v>
      </c>
      <c r="I6" s="612">
        <v>0</v>
      </c>
      <c r="J6" s="612">
        <v>0</v>
      </c>
      <c r="K6" s="612">
        <v>0</v>
      </c>
      <c r="L6" s="283">
        <f t="shared" si="0"/>
        <v>4160086738.3200006</v>
      </c>
    </row>
    <row r="7" spans="1:12" s="32" customFormat="1">
      <c r="A7" s="280" t="s">
        <v>51</v>
      </c>
      <c r="B7" s="911">
        <v>935302171.8778621</v>
      </c>
      <c r="C7" s="911">
        <v>1692166600.71</v>
      </c>
      <c r="D7" s="612">
        <v>2483746224.3299999</v>
      </c>
      <c r="E7" s="612">
        <v>3437969707.8699999</v>
      </c>
      <c r="F7" s="612">
        <v>4333222558.0100002</v>
      </c>
      <c r="G7" s="612">
        <v>5422692696.8099995</v>
      </c>
      <c r="H7" s="612">
        <v>7118103243.5200005</v>
      </c>
      <c r="I7" s="612">
        <v>13628387358.849998</v>
      </c>
      <c r="J7" s="612">
        <v>5171524301.3699999</v>
      </c>
      <c r="K7" s="612">
        <v>4019849008.0300002</v>
      </c>
      <c r="L7" s="283">
        <f t="shared" si="0"/>
        <v>48242963871.377861</v>
      </c>
    </row>
    <row r="8" spans="1:12" s="32" customFormat="1" ht="15.75" customHeight="1">
      <c r="A8" s="280" t="s">
        <v>52</v>
      </c>
      <c r="B8" s="612">
        <v>0</v>
      </c>
      <c r="C8" s="911">
        <v>94670678.88000001</v>
      </c>
      <c r="D8" s="612">
        <v>136954683.85000002</v>
      </c>
      <c r="E8" s="612">
        <v>162904511.99000001</v>
      </c>
      <c r="F8" s="612">
        <v>183917908.27000001</v>
      </c>
      <c r="G8" s="612">
        <v>183060302.36000001</v>
      </c>
      <c r="H8" s="612">
        <v>213460070.02999997</v>
      </c>
      <c r="I8" s="612">
        <v>534235013.23999995</v>
      </c>
      <c r="J8" s="612">
        <v>188075388.55000001</v>
      </c>
      <c r="K8" s="612">
        <v>144472739.61000001</v>
      </c>
      <c r="L8" s="283">
        <f t="shared" si="0"/>
        <v>1841751296.7799997</v>
      </c>
    </row>
    <row r="9" spans="1:12" s="32" customFormat="1">
      <c r="A9" s="280" t="s">
        <v>1015</v>
      </c>
      <c r="B9" s="911">
        <v>509266716.06859702</v>
      </c>
      <c r="C9" s="911">
        <v>1039139964.4908601</v>
      </c>
      <c r="D9" s="612">
        <v>1429744237.6700001</v>
      </c>
      <c r="E9" s="612">
        <v>2131047028.6600001</v>
      </c>
      <c r="F9" s="612" t="s">
        <v>10</v>
      </c>
      <c r="G9" s="612">
        <v>3019884924.6999998</v>
      </c>
      <c r="H9" s="612">
        <v>3827695909.1799998</v>
      </c>
      <c r="I9" s="612">
        <v>7325824005.4099998</v>
      </c>
      <c r="J9" s="612">
        <v>2780256160.4000001</v>
      </c>
      <c r="K9" s="612">
        <v>740692801.95000005</v>
      </c>
      <c r="L9" s="283">
        <f t="shared" si="0"/>
        <v>22803551748.529461</v>
      </c>
    </row>
    <row r="10" spans="1:12" s="32" customFormat="1">
      <c r="A10" s="280" t="s">
        <v>1016</v>
      </c>
      <c r="B10" s="911">
        <v>100223440.70394999</v>
      </c>
      <c r="C10" s="911">
        <v>209064847.75409999</v>
      </c>
      <c r="D10" s="612">
        <v>270721477.07050002</v>
      </c>
      <c r="E10" s="612">
        <v>320172115.23000002</v>
      </c>
      <c r="F10" s="612">
        <v>341527841.87</v>
      </c>
      <c r="G10" s="612">
        <v>424786435.99000001</v>
      </c>
      <c r="H10" s="612">
        <v>538605415.06999993</v>
      </c>
      <c r="I10" s="612">
        <v>1031051006.5699999</v>
      </c>
      <c r="J10" s="612">
        <v>391374817.08999997</v>
      </c>
      <c r="K10" s="612">
        <v>318339618.18000001</v>
      </c>
      <c r="L10" s="283">
        <f t="shared" si="0"/>
        <v>3945867015.5285497</v>
      </c>
    </row>
    <row r="11" spans="1:12" s="32" customFormat="1">
      <c r="A11" s="280" t="s">
        <v>372</v>
      </c>
      <c r="B11" s="911">
        <v>404162411.58196497</v>
      </c>
      <c r="C11" s="911">
        <v>840329919.89999986</v>
      </c>
      <c r="D11" s="612">
        <v>1146222145.3295002</v>
      </c>
      <c r="E11" s="612">
        <v>1582131608.8099999</v>
      </c>
      <c r="F11" s="612">
        <v>1954779094.0799999</v>
      </c>
      <c r="G11" s="612">
        <v>2430469027.5699997</v>
      </c>
      <c r="H11" s="612">
        <v>3084833328.23</v>
      </c>
      <c r="I11" s="612">
        <v>5891726017.71</v>
      </c>
      <c r="J11" s="612">
        <v>2236410996.7199998</v>
      </c>
      <c r="K11" s="612">
        <v>1819061763.6300001</v>
      </c>
      <c r="L11" s="283">
        <f t="shared" si="0"/>
        <v>21390126313.561466</v>
      </c>
    </row>
    <row r="12" spans="1:12" s="32" customFormat="1">
      <c r="A12" s="280" t="s">
        <v>1017</v>
      </c>
      <c r="B12" s="612">
        <v>0</v>
      </c>
      <c r="C12" s="612">
        <v>0</v>
      </c>
      <c r="D12" s="612">
        <v>0</v>
      </c>
      <c r="E12" s="612">
        <v>0</v>
      </c>
      <c r="F12" s="612">
        <v>0</v>
      </c>
      <c r="G12" s="612">
        <v>0</v>
      </c>
      <c r="H12" s="612">
        <v>0</v>
      </c>
      <c r="I12" s="612">
        <v>0</v>
      </c>
      <c r="J12" s="612">
        <v>0</v>
      </c>
      <c r="K12" s="612">
        <v>306036609.83999997</v>
      </c>
      <c r="L12" s="283">
        <f t="shared" si="0"/>
        <v>306036609.83999997</v>
      </c>
    </row>
    <row r="13" spans="1:12" s="32" customFormat="1">
      <c r="A13" s="280" t="s">
        <v>1018</v>
      </c>
      <c r="B13" s="612">
        <v>0</v>
      </c>
      <c r="C13" s="612">
        <v>0</v>
      </c>
      <c r="D13" s="612">
        <v>0</v>
      </c>
      <c r="E13" s="612">
        <v>0</v>
      </c>
      <c r="F13" s="612">
        <v>0</v>
      </c>
      <c r="G13" s="612"/>
      <c r="H13" s="612">
        <v>0</v>
      </c>
      <c r="I13" s="612">
        <v>0</v>
      </c>
      <c r="J13" s="612">
        <v>0</v>
      </c>
      <c r="K13" s="612">
        <v>153030149.16</v>
      </c>
      <c r="L13" s="283">
        <f t="shared" si="0"/>
        <v>153030149.16</v>
      </c>
    </row>
    <row r="14" spans="1:12" s="446" customFormat="1" ht="18.75" customHeight="1">
      <c r="A14" s="281" t="s">
        <v>2</v>
      </c>
      <c r="B14" s="910">
        <f>SUM(B4:B13)</f>
        <v>8361119732.3999977</v>
      </c>
      <c r="C14" s="910">
        <f>SUM(C4:C13)</f>
        <v>18007204300.154961</v>
      </c>
      <c r="D14" s="910">
        <f t="shared" ref="D14:K14" si="1">SUM(D4:D13)</f>
        <v>30780543696.189003</v>
      </c>
      <c r="E14" s="910">
        <f t="shared" si="1"/>
        <v>42728263877.93</v>
      </c>
      <c r="F14" s="910">
        <f t="shared" si="1"/>
        <v>47561469430.599998</v>
      </c>
      <c r="G14" s="910">
        <f t="shared" si="1"/>
        <v>63098076439.209991</v>
      </c>
      <c r="H14" s="910">
        <f t="shared" si="1"/>
        <v>80537728902.880005</v>
      </c>
      <c r="I14" s="910">
        <f t="shared" si="1"/>
        <v>154737604262.38998</v>
      </c>
      <c r="J14" s="910">
        <f t="shared" si="1"/>
        <v>58492444764.090012</v>
      </c>
      <c r="K14" s="910">
        <f t="shared" si="1"/>
        <v>47600847482.989998</v>
      </c>
      <c r="L14" s="581">
        <f>SUM(L4:L13)</f>
        <v>551905302888.83411</v>
      </c>
    </row>
    <row r="15" spans="1:12" s="32" customFormat="1" ht="12" customHeight="1">
      <c r="A15" s="91"/>
      <c r="B15" s="91"/>
      <c r="C15" s="91"/>
      <c r="D15" s="91"/>
      <c r="E15" s="91"/>
      <c r="F15" s="91"/>
      <c r="G15" s="91"/>
      <c r="H15" s="91"/>
      <c r="I15" s="610"/>
      <c r="J15" s="610"/>
      <c r="K15" s="610"/>
      <c r="L15"/>
    </row>
    <row r="16" spans="1:12">
      <c r="A16" s="91"/>
      <c r="B16" s="91"/>
      <c r="C16" s="91"/>
      <c r="D16" s="91"/>
      <c r="E16" s="91"/>
      <c r="F16" s="91"/>
      <c r="G16" s="91"/>
      <c r="H16" s="91"/>
    </row>
    <row r="17" spans="1:12" ht="14.25" customHeight="1">
      <c r="A17" s="30"/>
      <c r="B17" s="82"/>
      <c r="C17" s="82"/>
      <c r="D17" s="82"/>
      <c r="E17" s="82"/>
      <c r="F17" s="82"/>
      <c r="G17" s="82"/>
      <c r="H17" s="129"/>
      <c r="I17" s="129"/>
      <c r="J17" s="129"/>
      <c r="K17" s="129"/>
    </row>
    <row r="18" spans="1:12">
      <c r="A18" s="30"/>
      <c r="B18" s="82"/>
      <c r="C18" s="82"/>
      <c r="D18" s="82"/>
      <c r="E18" s="82"/>
      <c r="F18" s="82"/>
      <c r="G18" s="82"/>
      <c r="H18" s="129"/>
      <c r="I18" s="129"/>
      <c r="J18" s="129"/>
      <c r="K18" s="129"/>
    </row>
    <row r="19" spans="1:12" ht="14.25" customHeight="1">
      <c r="A19" s="30"/>
      <c r="B19" s="82"/>
      <c r="C19" s="82"/>
      <c r="D19" s="82"/>
      <c r="E19" s="82"/>
      <c r="F19" s="82"/>
      <c r="G19" s="82"/>
      <c r="H19" s="82"/>
    </row>
    <row r="20" spans="1:12" ht="14.25" customHeight="1">
      <c r="A20" s="30"/>
      <c r="B20" s="82"/>
      <c r="C20" s="82"/>
      <c r="D20" s="82"/>
      <c r="E20" s="82"/>
      <c r="F20" s="82"/>
      <c r="G20" s="82"/>
      <c r="H20" s="82"/>
    </row>
    <row r="21" spans="1:12" ht="14.25" customHeight="1">
      <c r="A21" s="30"/>
      <c r="B21" s="82"/>
      <c r="C21" s="82"/>
      <c r="D21" s="82"/>
      <c r="E21" s="82"/>
      <c r="F21" s="82"/>
      <c r="G21" s="82"/>
      <c r="H21" s="82"/>
    </row>
    <row r="22" spans="1:12" ht="14.25" customHeight="1">
      <c r="D22" s="610"/>
      <c r="E22" s="610"/>
      <c r="H22" s="82"/>
      <c r="I22" s="82"/>
      <c r="J22" s="82"/>
      <c r="K22" s="82"/>
      <c r="L22" s="30"/>
    </row>
    <row r="23" spans="1:12" ht="14.25" customHeight="1">
      <c r="D23" s="610"/>
      <c r="E23" s="610"/>
    </row>
    <row r="24" spans="1:12" ht="14.25" customHeight="1">
      <c r="D24" s="610"/>
      <c r="E24" s="610"/>
    </row>
    <row r="25" spans="1:12" ht="14.25" customHeight="1">
      <c r="D25" s="610"/>
      <c r="E25" s="610"/>
    </row>
    <row r="26" spans="1:12" ht="14.25" customHeight="1">
      <c r="D26" s="610"/>
      <c r="E26" s="610"/>
    </row>
    <row r="27" spans="1:12" ht="14.25" customHeight="1">
      <c r="D27" s="610"/>
      <c r="E27" s="610"/>
    </row>
    <row r="28" spans="1:12" ht="14.25" customHeight="1">
      <c r="D28" s="610"/>
      <c r="E28" s="610"/>
    </row>
    <row r="29" spans="1:12" ht="14.25" customHeight="1">
      <c r="D29" s="610"/>
      <c r="E29" s="610"/>
    </row>
    <row r="30" spans="1:12" ht="14.25" customHeight="1">
      <c r="D30" s="610"/>
      <c r="E30" s="610"/>
    </row>
    <row r="31" spans="1:12" ht="14.25" customHeight="1">
      <c r="D31" s="610"/>
      <c r="E31" s="610"/>
    </row>
    <row r="32" spans="1:12" ht="14.25" customHeight="1">
      <c r="D32" s="610"/>
      <c r="E32" s="610"/>
    </row>
    <row r="33" spans="4:5">
      <c r="D33" s="610"/>
      <c r="E33" s="610"/>
    </row>
    <row r="34" spans="4:5">
      <c r="D34" s="610"/>
      <c r="E34" s="610"/>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K22" sqref="K22"/>
    </sheetView>
  </sheetViews>
  <sheetFormatPr baseColWidth="10" defaultColWidth="11.42578125" defaultRowHeight="15"/>
  <cols>
    <col min="1" max="1" width="22.5703125" style="136" customWidth="1"/>
    <col min="2" max="2" width="18.85546875" style="957" customWidth="1"/>
    <col min="3" max="8" width="18.85546875" style="956" customWidth="1"/>
    <col min="9" max="9" width="20.7109375" style="956" customWidth="1"/>
    <col min="10" max="10" width="23.140625" style="434" customWidth="1"/>
    <col min="11" max="11" width="26.140625" style="136" customWidth="1"/>
    <col min="12" max="12" width="30.5703125" style="136" customWidth="1"/>
    <col min="13" max="13" width="19.7109375" style="136" customWidth="1"/>
    <col min="14" max="16384" width="11.42578125" style="136"/>
  </cols>
  <sheetData>
    <row r="1" spans="1:13" s="447" customFormat="1" ht="65.25" customHeight="1">
      <c r="A1" s="2491"/>
      <c r="B1" s="2491"/>
      <c r="C1" s="2491"/>
      <c r="D1" s="2492"/>
      <c r="E1" s="2492"/>
      <c r="F1" s="2492"/>
      <c r="G1" s="2492"/>
      <c r="H1" s="2492"/>
      <c r="I1" s="2492"/>
      <c r="J1" s="2492"/>
    </row>
    <row r="2" spans="1:13" ht="7.5" customHeight="1">
      <c r="A2" s="2493"/>
      <c r="B2" s="2493"/>
      <c r="C2" s="2493"/>
      <c r="D2" s="955"/>
    </row>
    <row r="3" spans="1:13" s="1624" customFormat="1" ht="20.25" customHeight="1">
      <c r="A3" s="1622" t="s">
        <v>503</v>
      </c>
      <c r="B3" s="1622" t="s">
        <v>754</v>
      </c>
      <c r="C3" s="1622" t="s">
        <v>755</v>
      </c>
      <c r="D3" s="1622" t="s">
        <v>756</v>
      </c>
      <c r="E3" s="1622" t="s">
        <v>757</v>
      </c>
      <c r="F3" s="1622" t="s">
        <v>758</v>
      </c>
      <c r="G3" s="1622" t="s">
        <v>829</v>
      </c>
      <c r="H3" s="1622">
        <v>2019</v>
      </c>
      <c r="I3" s="1988" t="s">
        <v>1076</v>
      </c>
      <c r="J3" s="1623" t="s">
        <v>2</v>
      </c>
    </row>
    <row r="4" spans="1:13" s="1624" customFormat="1" ht="15.75" customHeight="1">
      <c r="A4" s="1625" t="s">
        <v>504</v>
      </c>
      <c r="B4" s="1626">
        <v>8467543082.1099987</v>
      </c>
      <c r="C4" s="1626">
        <v>11093159695.540001</v>
      </c>
      <c r="D4" s="1626">
        <v>14359915795.860001</v>
      </c>
      <c r="E4" s="1626">
        <v>17724090636.220001</v>
      </c>
      <c r="F4" s="1626">
        <v>21919315314.720001</v>
      </c>
      <c r="G4" s="1626">
        <v>41586265816.760002</v>
      </c>
      <c r="H4" s="1626">
        <v>15836486862.049999</v>
      </c>
      <c r="I4" s="1626">
        <v>12298659792.290001</v>
      </c>
      <c r="J4" s="1627">
        <f>SUM(B4:I4)</f>
        <v>143285436995.55002</v>
      </c>
      <c r="L4" s="1628"/>
    </row>
    <row r="5" spans="1:13" s="1624" customFormat="1" ht="15.75" customHeight="1">
      <c r="A5" s="1625" t="s">
        <v>505</v>
      </c>
      <c r="B5" s="1626">
        <v>5720452719.8400002</v>
      </c>
      <c r="C5" s="1626">
        <v>8222502078</v>
      </c>
      <c r="D5" s="1626">
        <v>10658728879.73</v>
      </c>
      <c r="E5" s="1626">
        <v>13263535866.33</v>
      </c>
      <c r="F5" s="1626">
        <v>16597906367.349998</v>
      </c>
      <c r="G5" s="1626">
        <v>29991711210.050003</v>
      </c>
      <c r="H5" s="1626">
        <v>10993364652.129999</v>
      </c>
      <c r="I5" s="1626">
        <v>8596786599.4899998</v>
      </c>
      <c r="J5" s="1627">
        <f t="shared" ref="J5:J20" si="0">SUM(B5:I5)</f>
        <v>104044988372.92001</v>
      </c>
      <c r="L5" s="1628"/>
    </row>
    <row r="6" spans="1:13" s="1624" customFormat="1" ht="15.75" customHeight="1">
      <c r="A6" s="1625" t="s">
        <v>506</v>
      </c>
      <c r="B6" s="1626">
        <v>5130641135.9499998</v>
      </c>
      <c r="C6" s="1626">
        <v>6948201146.2199993</v>
      </c>
      <c r="D6" s="1626">
        <v>8640311523.9500008</v>
      </c>
      <c r="E6" s="1626">
        <v>10371858689.009998</v>
      </c>
      <c r="F6" s="1626">
        <v>12680636868.959999</v>
      </c>
      <c r="G6" s="1626">
        <v>24542735711.400002</v>
      </c>
      <c r="H6" s="1626">
        <v>9433531161.4599991</v>
      </c>
      <c r="I6" s="1626">
        <v>7475513906.4399996</v>
      </c>
      <c r="J6" s="1627">
        <f>SUM(B6:I6)</f>
        <v>85223430143.389999</v>
      </c>
      <c r="L6" s="1628"/>
    </row>
    <row r="7" spans="1:13" s="1624" customFormat="1" ht="15.75" customHeight="1">
      <c r="A7" s="1625" t="s">
        <v>507</v>
      </c>
      <c r="B7" s="1626">
        <v>4828471361.8299999</v>
      </c>
      <c r="C7" s="1626">
        <v>6616046706.3699999</v>
      </c>
      <c r="D7" s="1626">
        <v>8272036671.2399998</v>
      </c>
      <c r="E7" s="1626">
        <v>10290339964.349998</v>
      </c>
      <c r="F7" s="1626">
        <v>13177654899.83</v>
      </c>
      <c r="G7" s="1626">
        <v>25653649377.349998</v>
      </c>
      <c r="H7" s="1626">
        <v>9872987463.5900002</v>
      </c>
      <c r="I7" s="1626">
        <v>8187489215.3900003</v>
      </c>
      <c r="J7" s="1627">
        <f t="shared" si="0"/>
        <v>86898675659.949997</v>
      </c>
      <c r="L7" s="1628"/>
    </row>
    <row r="8" spans="1:13" s="1624" customFormat="1" ht="15.75" customHeight="1">
      <c r="A8" s="1625" t="s">
        <v>508</v>
      </c>
      <c r="B8" s="1626">
        <v>3755463354.8299994</v>
      </c>
      <c r="C8" s="1626">
        <v>6607005957.6800003</v>
      </c>
      <c r="D8" s="1626">
        <v>4259299483.9399996</v>
      </c>
      <c r="E8" s="1626">
        <v>7256606188.7700005</v>
      </c>
      <c r="F8" s="1626">
        <v>11446082709.810001</v>
      </c>
      <c r="G8" s="1626">
        <v>22122616452.089996</v>
      </c>
      <c r="H8" s="1626">
        <v>8106328893.5100002</v>
      </c>
      <c r="I8" s="1626">
        <v>7158971795.1000004</v>
      </c>
      <c r="J8" s="1627">
        <f t="shared" si="0"/>
        <v>70712374835.729996</v>
      </c>
      <c r="L8" s="1628"/>
      <c r="M8" s="1629"/>
    </row>
    <row r="9" spans="1:13" s="1624" customFormat="1" ht="15.75" customHeight="1">
      <c r="A9" s="1625" t="s">
        <v>111</v>
      </c>
      <c r="B9" s="1626">
        <v>1523142771.3599997</v>
      </c>
      <c r="C9" s="1626">
        <v>1833190313.4000001</v>
      </c>
      <c r="D9" s="1626">
        <v>2201756622.2399998</v>
      </c>
      <c r="E9" s="1626">
        <v>2416614638.25</v>
      </c>
      <c r="F9" s="1626">
        <v>2438755113.1800003</v>
      </c>
      <c r="G9" s="1626">
        <v>5735081396.0499992</v>
      </c>
      <c r="H9" s="1626">
        <v>2155823802.8200002</v>
      </c>
      <c r="I9" s="1626">
        <v>1636946949.23</v>
      </c>
      <c r="J9" s="1627">
        <f t="shared" si="0"/>
        <v>19941311606.529999</v>
      </c>
      <c r="L9" s="1628"/>
      <c r="M9" s="1629"/>
    </row>
    <row r="10" spans="1:13" s="1624" customFormat="1" ht="15.75" customHeight="1">
      <c r="A10" s="1625" t="s">
        <v>509</v>
      </c>
      <c r="B10" s="1626">
        <v>268329160.79999948</v>
      </c>
      <c r="C10" s="1626">
        <v>332315130.31</v>
      </c>
      <c r="D10" s="1626">
        <v>397296950.48000002</v>
      </c>
      <c r="E10" s="1626">
        <v>430383269.98000002</v>
      </c>
      <c r="F10" s="1626">
        <v>527570772.45999998</v>
      </c>
      <c r="G10" s="1626">
        <v>1054067827.1099999</v>
      </c>
      <c r="H10" s="1626">
        <v>385316225.79000002</v>
      </c>
      <c r="I10" s="1626">
        <v>317150756.58999997</v>
      </c>
      <c r="J10" s="1627">
        <f t="shared" si="0"/>
        <v>3712430093.5199995</v>
      </c>
      <c r="L10" s="1628"/>
      <c r="M10" s="1629"/>
    </row>
    <row r="11" spans="1:13" s="1624" customFormat="1" ht="15.75" customHeight="1">
      <c r="A11" s="1625" t="s">
        <v>510</v>
      </c>
      <c r="B11" s="1626">
        <v>270718379.74999899</v>
      </c>
      <c r="C11" s="1626">
        <v>320172115.23000002</v>
      </c>
      <c r="D11" s="1626">
        <v>341527841.87</v>
      </c>
      <c r="E11" s="1626">
        <v>424786435.99000001</v>
      </c>
      <c r="F11" s="1626">
        <v>538605415.06999993</v>
      </c>
      <c r="G11" s="1626">
        <v>1031051006.5699999</v>
      </c>
      <c r="H11" s="1626">
        <v>391374817.08999997</v>
      </c>
      <c r="I11" s="1626">
        <v>318339618.18000001</v>
      </c>
      <c r="J11" s="1627">
        <f t="shared" si="0"/>
        <v>3636575629.749999</v>
      </c>
      <c r="K11" s="1626"/>
      <c r="L11" s="1626"/>
      <c r="M11" s="1629"/>
    </row>
    <row r="12" spans="1:13" s="1624" customFormat="1" ht="15.75" customHeight="1">
      <c r="A12" s="1625" t="s">
        <v>511</v>
      </c>
      <c r="B12" s="1626">
        <v>245564434.42999899</v>
      </c>
      <c r="C12" s="1626">
        <v>293474653.62</v>
      </c>
      <c r="D12" s="1626">
        <v>326102689.31</v>
      </c>
      <c r="E12" s="1626">
        <v>413484493.33000004</v>
      </c>
      <c r="F12" s="1626">
        <v>623389562.01999998</v>
      </c>
      <c r="G12" s="1626">
        <v>1009648627.7900001</v>
      </c>
      <c r="H12" s="1626">
        <v>346941461.95999998</v>
      </c>
      <c r="I12" s="1626">
        <v>286262909.60000002</v>
      </c>
      <c r="J12" s="1627">
        <f t="shared" si="0"/>
        <v>3544868832.059999</v>
      </c>
      <c r="K12" s="1626"/>
      <c r="L12" s="1626"/>
      <c r="M12" s="1629"/>
    </row>
    <row r="13" spans="1:13" s="1624" customFormat="1" ht="15.75" customHeight="1">
      <c r="A13" s="1625" t="s">
        <v>512</v>
      </c>
      <c r="B13" s="1626">
        <v>252949614.6499995</v>
      </c>
      <c r="C13" s="1626">
        <v>299291569.37</v>
      </c>
      <c r="D13" s="1626">
        <v>344685486.81999999</v>
      </c>
      <c r="E13" s="1626">
        <v>323315954.62</v>
      </c>
      <c r="F13" s="1626">
        <v>356878921.99000001</v>
      </c>
      <c r="G13" s="1626">
        <v>542593730.49000001</v>
      </c>
      <c r="H13" s="1626">
        <v>190756920.5</v>
      </c>
      <c r="I13" s="1626">
        <v>129771796.20999999</v>
      </c>
      <c r="J13" s="1627">
        <f t="shared" si="0"/>
        <v>2440243994.6499996</v>
      </c>
      <c r="K13" s="1630"/>
      <c r="L13" s="1626"/>
      <c r="M13" s="1629"/>
    </row>
    <row r="14" spans="1:13" s="1624" customFormat="1" ht="15.75" customHeight="1">
      <c r="A14" s="1625" t="s">
        <v>513</v>
      </c>
      <c r="B14" s="1626">
        <v>136957234.84999949</v>
      </c>
      <c r="C14" s="1626">
        <v>162904512.19</v>
      </c>
      <c r="D14" s="1626">
        <v>183917908.27000001</v>
      </c>
      <c r="E14" s="1626">
        <v>183060302.36000001</v>
      </c>
      <c r="F14" s="1626">
        <f>213460070.03</f>
        <v>213460070.03</v>
      </c>
      <c r="G14" s="1626">
        <v>534235013.23999995</v>
      </c>
      <c r="H14" s="1626">
        <v>188075388.55000001</v>
      </c>
      <c r="I14" s="1626">
        <v>144472739.61000001</v>
      </c>
      <c r="J14" s="1627">
        <f t="shared" si="0"/>
        <v>1747083169.0999994</v>
      </c>
      <c r="K14" s="1626"/>
      <c r="L14" s="1626"/>
      <c r="M14" s="1629"/>
    </row>
    <row r="15" spans="1:13" s="1624" customFormat="1" ht="15.75" customHeight="1">
      <c r="A15" s="1625" t="s">
        <v>738</v>
      </c>
      <c r="B15" s="1626">
        <v>0</v>
      </c>
      <c r="C15" s="1626">
        <v>0</v>
      </c>
      <c r="D15" s="1626">
        <v>0</v>
      </c>
      <c r="E15" s="1626">
        <v>0</v>
      </c>
      <c r="F15" s="1626">
        <v>0</v>
      </c>
      <c r="G15" s="1626">
        <v>798684762.0200001</v>
      </c>
      <c r="H15" s="1626">
        <v>416967677.83999997</v>
      </c>
      <c r="I15" s="1626">
        <v>385803516.13999999</v>
      </c>
      <c r="J15" s="1627">
        <f t="shared" si="0"/>
        <v>1601455956</v>
      </c>
      <c r="K15" s="1626"/>
      <c r="L15" s="1626"/>
      <c r="M15" s="1629"/>
    </row>
    <row r="16" spans="1:13" s="1624" customFormat="1" ht="15.75" customHeight="1">
      <c r="A16" s="1625" t="s">
        <v>791</v>
      </c>
      <c r="B16" s="1626">
        <v>0</v>
      </c>
      <c r="C16" s="1626">
        <v>0</v>
      </c>
      <c r="D16" s="1626">
        <v>0</v>
      </c>
      <c r="E16" s="1626">
        <v>0</v>
      </c>
      <c r="F16" s="1626">
        <v>0</v>
      </c>
      <c r="G16" s="1626">
        <v>135263331.47</v>
      </c>
      <c r="H16" s="1626">
        <v>174489436.80000001</v>
      </c>
      <c r="I16" s="1626">
        <v>205611129.72</v>
      </c>
      <c r="J16" s="1627">
        <f t="shared" si="0"/>
        <v>515363897.99000001</v>
      </c>
      <c r="K16" s="1626"/>
      <c r="L16" s="1626"/>
      <c r="M16" s="1629"/>
    </row>
    <row r="17" spans="1:13" s="1624" customFormat="1" ht="15.75" customHeight="1">
      <c r="A17" s="1625" t="s">
        <v>1017</v>
      </c>
      <c r="B17" s="1626">
        <v>0</v>
      </c>
      <c r="C17" s="1626">
        <v>0</v>
      </c>
      <c r="D17" s="1626">
        <v>0</v>
      </c>
      <c r="E17" s="1626">
        <v>0</v>
      </c>
      <c r="F17" s="1626">
        <v>0</v>
      </c>
      <c r="G17" s="1626">
        <v>0</v>
      </c>
      <c r="H17" s="1626">
        <v>0</v>
      </c>
      <c r="I17" s="1626">
        <v>306036609.83999997</v>
      </c>
      <c r="J17" s="1627">
        <f>SUM(B17:I17)</f>
        <v>306036609.83999997</v>
      </c>
      <c r="K17" s="1626"/>
      <c r="L17" s="1626"/>
      <c r="M17" s="1629"/>
    </row>
    <row r="18" spans="1:13" s="1624" customFormat="1" ht="15.75" customHeight="1">
      <c r="A18" s="1625" t="s">
        <v>1018</v>
      </c>
      <c r="B18" s="1626">
        <v>0</v>
      </c>
      <c r="C18" s="1626">
        <v>0</v>
      </c>
      <c r="D18" s="1626">
        <v>0</v>
      </c>
      <c r="E18" s="1626">
        <v>0</v>
      </c>
      <c r="F18" s="1626">
        <v>0</v>
      </c>
      <c r="G18" s="1626">
        <v>0</v>
      </c>
      <c r="H18" s="1626">
        <v>0</v>
      </c>
      <c r="I18" s="1626">
        <v>153030149.16</v>
      </c>
      <c r="J18" s="1627">
        <f t="shared" si="0"/>
        <v>153030149.16</v>
      </c>
      <c r="K18" s="1626"/>
      <c r="L18" s="1626"/>
      <c r="M18" s="1629"/>
    </row>
    <row r="19" spans="1:13" s="1624" customFormat="1" ht="15.75" customHeight="1">
      <c r="A19" s="1625" t="s">
        <v>514</v>
      </c>
      <c r="B19" s="1626">
        <v>116692988.65000001</v>
      </c>
      <c r="C19" s="1626">
        <v>0</v>
      </c>
      <c r="D19" s="1626">
        <v>0</v>
      </c>
      <c r="E19" s="1626">
        <v>0</v>
      </c>
      <c r="F19" s="1626">
        <v>0</v>
      </c>
      <c r="G19" s="1626">
        <v>0</v>
      </c>
      <c r="H19" s="1626">
        <v>0</v>
      </c>
      <c r="I19" s="1908">
        <v>0</v>
      </c>
      <c r="J19" s="1627">
        <f t="shared" si="0"/>
        <v>116692988.65000001</v>
      </c>
      <c r="K19" s="1626"/>
      <c r="L19" s="1626"/>
      <c r="M19" s="1629"/>
    </row>
    <row r="20" spans="1:13" s="1624" customFormat="1" ht="15.75" customHeight="1">
      <c r="A20" s="1625" t="s">
        <v>515</v>
      </c>
      <c r="B20" s="1626">
        <v>63617457.140000001</v>
      </c>
      <c r="C20" s="1626">
        <v>0</v>
      </c>
      <c r="D20" s="1626">
        <v>0</v>
      </c>
      <c r="E20" s="1626">
        <v>0</v>
      </c>
      <c r="F20" s="1626">
        <v>0</v>
      </c>
      <c r="G20" s="1626">
        <v>0</v>
      </c>
      <c r="H20" s="1626">
        <v>0</v>
      </c>
      <c r="I20" s="1908">
        <v>0</v>
      </c>
      <c r="J20" s="1627">
        <f t="shared" si="0"/>
        <v>63617457.140000001</v>
      </c>
      <c r="K20" s="1626"/>
      <c r="L20" s="1626"/>
      <c r="M20" s="1629"/>
    </row>
    <row r="21" spans="1:13" s="1635" customFormat="1" ht="16.5" customHeight="1">
      <c r="A21" s="1631" t="s">
        <v>503</v>
      </c>
      <c r="B21" s="1632">
        <f t="shared" ref="B21:H21" si="1">SUM(B4:B20)</f>
        <v>30780543696.189991</v>
      </c>
      <c r="C21" s="1632">
        <f t="shared" si="1"/>
        <v>42728263877.930008</v>
      </c>
      <c r="D21" s="1632">
        <f t="shared" si="1"/>
        <v>49985579853.709999</v>
      </c>
      <c r="E21" s="1632">
        <f t="shared" si="1"/>
        <v>63098076439.209999</v>
      </c>
      <c r="F21" s="1632">
        <f t="shared" si="1"/>
        <v>80520256015.420029</v>
      </c>
      <c r="G21" s="1632">
        <f>SUM(G4:G20)</f>
        <v>154737604262.38995</v>
      </c>
      <c r="H21" s="1632">
        <f t="shared" si="1"/>
        <v>58492444764.089996</v>
      </c>
      <c r="I21" s="1632">
        <f>SUM(I4:I20)</f>
        <v>47600847482.989998</v>
      </c>
      <c r="J21" s="1633">
        <f>SUM(J4:J20)</f>
        <v>527943616391.93011</v>
      </c>
      <c r="K21" s="1626"/>
      <c r="L21" s="1626"/>
      <c r="M21" s="1634"/>
    </row>
    <row r="22" spans="1:13" s="1619" customFormat="1" ht="18.75" customHeight="1">
      <c r="A22" s="2494" t="s">
        <v>954</v>
      </c>
      <c r="B22" s="2494"/>
      <c r="C22" s="2494"/>
      <c r="D22" s="2494"/>
      <c r="E22" s="2494"/>
      <c r="F22" s="1617"/>
      <c r="G22" s="1618"/>
      <c r="H22" s="1618"/>
      <c r="I22" s="1618"/>
      <c r="K22" s="1620"/>
      <c r="L22" s="1620"/>
    </row>
    <row r="23" spans="1:13" s="1619" customFormat="1" ht="12.75" customHeight="1">
      <c r="A23" s="1048" t="s">
        <v>955</v>
      </c>
      <c r="B23" s="1048"/>
      <c r="C23" s="1621"/>
      <c r="D23" s="1399"/>
      <c r="E23" s="1048"/>
      <c r="F23" s="1618"/>
      <c r="G23" s="1618"/>
      <c r="H23" s="1618"/>
      <c r="I23" s="1618"/>
      <c r="K23" s="1620"/>
      <c r="L23" s="1620"/>
    </row>
    <row r="24" spans="1:13">
      <c r="B24" s="958"/>
      <c r="C24" s="958"/>
      <c r="D24" s="958"/>
      <c r="E24" s="958"/>
      <c r="F24" s="958"/>
      <c r="G24" s="958"/>
      <c r="H24" s="958"/>
      <c r="I24" s="958"/>
      <c r="K24" s="1119"/>
      <c r="L24" s="1119"/>
    </row>
    <row r="25" spans="1:13">
      <c r="B25" s="958"/>
      <c r="C25" s="958"/>
      <c r="D25" s="958"/>
      <c r="E25" s="958"/>
      <c r="F25" s="958"/>
      <c r="G25" s="958"/>
      <c r="H25" s="958"/>
      <c r="I25" s="958"/>
      <c r="K25" s="1119"/>
      <c r="L25" s="1119"/>
    </row>
    <row r="26" spans="1:13">
      <c r="C26" s="957"/>
      <c r="D26" s="957"/>
      <c r="E26" s="957"/>
      <c r="F26" s="958"/>
      <c r="K26" s="1119"/>
      <c r="L26" s="1119"/>
    </row>
    <row r="27" spans="1:13">
      <c r="C27" s="957"/>
      <c r="D27" s="957"/>
      <c r="E27" s="957"/>
      <c r="F27" s="957"/>
      <c r="K27" s="1119"/>
      <c r="L27" s="1119"/>
    </row>
    <row r="28" spans="1:13">
      <c r="C28" s="957"/>
      <c r="D28" s="957"/>
      <c r="E28" s="957"/>
      <c r="F28" s="957"/>
      <c r="K28" s="1119"/>
      <c r="L28" s="1119"/>
    </row>
    <row r="29" spans="1:13">
      <c r="C29" s="957"/>
      <c r="D29" s="957"/>
      <c r="E29" s="957"/>
      <c r="F29" s="957"/>
      <c r="K29" s="1119"/>
      <c r="L29" s="1119"/>
    </row>
    <row r="30" spans="1:13">
      <c r="C30" s="957"/>
      <c r="D30" s="957"/>
      <c r="E30" s="957"/>
      <c r="F30" s="957"/>
      <c r="K30" s="1119"/>
      <c r="L30" s="1119"/>
    </row>
    <row r="31" spans="1:13">
      <c r="C31" s="957"/>
      <c r="D31" s="957"/>
      <c r="E31" s="957"/>
      <c r="F31" s="957"/>
      <c r="K31" s="1119"/>
      <c r="L31" s="1119"/>
    </row>
    <row r="32" spans="1:13">
      <c r="C32" s="957"/>
      <c r="D32" s="957"/>
      <c r="E32" s="957"/>
      <c r="F32" s="957"/>
      <c r="K32" s="1119"/>
      <c r="L32" s="1119"/>
    </row>
    <row r="33" spans="3:12">
      <c r="C33" s="957"/>
      <c r="D33" s="957"/>
      <c r="E33" s="957"/>
      <c r="F33" s="957"/>
      <c r="K33" s="1119"/>
      <c r="L33" s="1119"/>
    </row>
    <row r="34" spans="3:12">
      <c r="C34" s="957"/>
      <c r="D34" s="957"/>
      <c r="E34" s="957"/>
      <c r="F34" s="957"/>
      <c r="K34" s="1119"/>
      <c r="L34" s="1119"/>
    </row>
    <row r="35" spans="3:12">
      <c r="C35" s="957"/>
      <c r="D35" s="957"/>
      <c r="E35" s="957"/>
      <c r="F35" s="957"/>
      <c r="K35" s="1119"/>
      <c r="L35" s="1119"/>
    </row>
    <row r="36" spans="3:12">
      <c r="K36" s="1119"/>
      <c r="L36" s="1119"/>
    </row>
    <row r="37" spans="3:12">
      <c r="C37" s="959"/>
      <c r="K37" s="1119"/>
      <c r="L37" s="1119"/>
    </row>
    <row r="38" spans="3:12">
      <c r="K38" s="1119"/>
      <c r="L38" s="1119"/>
    </row>
    <row r="39" spans="3:12">
      <c r="K39" s="1119"/>
      <c r="L39" s="1119"/>
    </row>
    <row r="40" spans="3:12">
      <c r="K40" s="1119"/>
      <c r="L40" s="1119"/>
    </row>
    <row r="41" spans="3:12">
      <c r="K41" s="1119"/>
      <c r="L41" s="1119"/>
    </row>
    <row r="42" spans="3:12">
      <c r="K42" s="1119"/>
      <c r="L42" s="1119"/>
    </row>
  </sheetData>
  <mergeCells count="3">
    <mergeCell ref="A1:J1"/>
    <mergeCell ref="A2:C2"/>
    <mergeCell ref="A22:E22"/>
  </mergeCells>
  <conditionalFormatting sqref="B4:I20">
    <cfRule type="cellIs" dxfId="15" priority="1" operator="equal">
      <formula>0</formula>
    </cfRule>
  </conditionalFormatting>
  <pageMargins left="0.7" right="0.7" top="0.75" bottom="0.75" header="0.3" footer="0.3"/>
  <pageSetup scale="4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K22"/>
  <sheetViews>
    <sheetView showGridLines="0" view="pageBreakPreview" zoomScale="79" zoomScaleNormal="100" zoomScaleSheetLayoutView="79" workbookViewId="0">
      <pane ySplit="1" topLeftCell="A2" activePane="bottomLeft" state="frozen"/>
      <selection pane="bottomLeft" activeCell="L1" sqref="L1:R1048576"/>
    </sheetView>
  </sheetViews>
  <sheetFormatPr baseColWidth="10" defaultColWidth="11.42578125" defaultRowHeight="22.5" customHeight="1"/>
  <cols>
    <col min="1" max="1" width="16.7109375" style="71" customWidth="1"/>
    <col min="2" max="2" width="20.85546875" style="728" customWidth="1"/>
    <col min="3" max="3" width="16.7109375" style="728" customWidth="1"/>
    <col min="4" max="4" width="18.28515625" style="728" customWidth="1"/>
    <col min="5" max="5" width="15.7109375" style="728"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6384" width="11.42578125" style="71"/>
  </cols>
  <sheetData>
    <row r="1" spans="1:11" ht="78.75" customHeight="1">
      <c r="A1" s="2495"/>
      <c r="B1" s="2495"/>
      <c r="C1" s="2495"/>
      <c r="D1" s="2495"/>
      <c r="E1" s="2495"/>
      <c r="F1" s="2495"/>
      <c r="G1" s="2495"/>
      <c r="H1" s="2495"/>
      <c r="I1" s="2495"/>
      <c r="J1" s="2495"/>
      <c r="K1" s="2495"/>
    </row>
    <row r="2" spans="1:11" ht="4.5" customHeight="1">
      <c r="A2" s="2496"/>
      <c r="B2" s="2496"/>
      <c r="C2" s="2496"/>
      <c r="D2" s="2496"/>
      <c r="E2" s="2496"/>
      <c r="F2" s="2496"/>
      <c r="G2" s="2496"/>
      <c r="H2" s="2496"/>
      <c r="I2" s="2496"/>
      <c r="J2" s="2496"/>
      <c r="K2" s="100"/>
    </row>
    <row r="3" spans="1:11" ht="49.5" customHeight="1">
      <c r="A3" s="1910" t="s">
        <v>17</v>
      </c>
      <c r="B3" s="2110" t="s">
        <v>856</v>
      </c>
      <c r="C3" s="2111" t="s">
        <v>749</v>
      </c>
      <c r="D3" s="2111" t="s">
        <v>726</v>
      </c>
      <c r="E3" s="2112" t="s">
        <v>162</v>
      </c>
    </row>
    <row r="4" spans="1:11" ht="16.5" customHeight="1">
      <c r="A4" s="1911">
        <v>2005</v>
      </c>
      <c r="B4" s="2061">
        <v>23031.69</v>
      </c>
      <c r="C4" s="2062"/>
      <c r="D4" s="2063">
        <v>1020002</v>
      </c>
      <c r="E4" s="2064">
        <f t="shared" ref="E4:E11" si="0">B4/D4</f>
        <v>2.2580043960698116E-2</v>
      </c>
    </row>
    <row r="5" spans="1:11" ht="16.5" customHeight="1">
      <c r="A5" s="1912">
        <v>2006</v>
      </c>
      <c r="B5" s="1909">
        <v>33521.17</v>
      </c>
      <c r="C5" s="937">
        <f>B5/B4-1</f>
        <v>0.45543683507376143</v>
      </c>
      <c r="D5" s="936">
        <v>1189801.8999999999</v>
      </c>
      <c r="E5" s="935">
        <f t="shared" si="0"/>
        <v>2.817374051932511E-2</v>
      </c>
    </row>
    <row r="6" spans="1:11" ht="16.5" customHeight="1">
      <c r="A6" s="1912">
        <v>2007</v>
      </c>
      <c r="B6" s="1909">
        <v>48918.54</v>
      </c>
      <c r="C6" s="937">
        <f t="shared" ref="C6:C13" si="1">B6/B5-1</f>
        <v>0.45933271422208732</v>
      </c>
      <c r="D6" s="936">
        <v>1364210.3</v>
      </c>
      <c r="E6" s="935">
        <f t="shared" si="0"/>
        <v>3.5858503633933857E-2</v>
      </c>
    </row>
    <row r="7" spans="1:11" ht="16.5" customHeight="1">
      <c r="A7" s="1912">
        <v>2008</v>
      </c>
      <c r="B7" s="1909">
        <v>68371.91</v>
      </c>
      <c r="C7" s="937">
        <f t="shared" si="1"/>
        <v>0.39766865486991243</v>
      </c>
      <c r="D7" s="936">
        <v>1576162.8</v>
      </c>
      <c r="E7" s="935">
        <f t="shared" si="0"/>
        <v>4.3378710625577514E-2</v>
      </c>
      <c r="H7" s="141"/>
    </row>
    <row r="8" spans="1:11" ht="16.5" customHeight="1">
      <c r="A8" s="1912">
        <v>2009</v>
      </c>
      <c r="B8" s="1909">
        <v>94318.74</v>
      </c>
      <c r="C8" s="937">
        <f t="shared" si="1"/>
        <v>0.37949546824127034</v>
      </c>
      <c r="D8" s="936">
        <v>1678762.6</v>
      </c>
      <c r="E8" s="935">
        <f>B8/D8</f>
        <v>5.6183488957878856E-2</v>
      </c>
    </row>
    <row r="9" spans="1:11" ht="16.5" customHeight="1">
      <c r="A9" s="1912">
        <v>2010</v>
      </c>
      <c r="B9" s="1909">
        <v>120339.19</v>
      </c>
      <c r="C9" s="937">
        <f t="shared" si="1"/>
        <v>0.27587783721453452</v>
      </c>
      <c r="D9" s="936">
        <v>1901896.7</v>
      </c>
      <c r="E9" s="935">
        <f t="shared" si="0"/>
        <v>6.3273252432689955E-2</v>
      </c>
      <c r="I9" s="72"/>
      <c r="J9" s="72"/>
      <c r="K9" s="72"/>
    </row>
    <row r="10" spans="1:11" s="67" customFormat="1" ht="16.5" customHeight="1">
      <c r="A10" s="1912">
        <v>2011</v>
      </c>
      <c r="B10" s="1909">
        <v>154672.16</v>
      </c>
      <c r="C10" s="937">
        <f t="shared" si="1"/>
        <v>0.28530165443194355</v>
      </c>
      <c r="D10" s="936">
        <v>2119301.7999999998</v>
      </c>
      <c r="E10" s="935">
        <f t="shared" si="0"/>
        <v>7.2982602100370983E-2</v>
      </c>
      <c r="F10" s="101"/>
      <c r="G10" s="40"/>
      <c r="H10" s="71"/>
    </row>
    <row r="11" spans="1:11" s="67" customFormat="1" ht="16.5" customHeight="1">
      <c r="A11" s="1912">
        <v>2012</v>
      </c>
      <c r="B11" s="1909">
        <v>198249.65</v>
      </c>
      <c r="C11" s="937">
        <f t="shared" si="1"/>
        <v>0.28174100626770837</v>
      </c>
      <c r="D11" s="936">
        <v>2316783.7000000002</v>
      </c>
      <c r="E11" s="935">
        <f t="shared" si="0"/>
        <v>8.5571065611347308E-2</v>
      </c>
      <c r="F11" s="101"/>
      <c r="H11" s="71"/>
    </row>
    <row r="12" spans="1:11" s="67" customFormat="1" ht="16.5" customHeight="1">
      <c r="A12" s="1912">
        <v>2013</v>
      </c>
      <c r="B12" s="1909">
        <v>248516.38566900001</v>
      </c>
      <c r="C12" s="937">
        <f t="shared" si="1"/>
        <v>0.25355270825951015</v>
      </c>
      <c r="D12" s="936">
        <v>2534067.7999999998</v>
      </c>
      <c r="E12" s="935">
        <f>B12/D12</f>
        <v>9.8070140691973604E-2</v>
      </c>
      <c r="F12" s="101"/>
      <c r="H12" s="71"/>
    </row>
    <row r="13" spans="1:11" s="67" customFormat="1" ht="16.5" customHeight="1">
      <c r="A13" s="1912">
        <v>2014</v>
      </c>
      <c r="B13" s="1909">
        <v>305297.32352799998</v>
      </c>
      <c r="C13" s="937">
        <f t="shared" si="1"/>
        <v>0.2284796541932117</v>
      </c>
      <c r="D13" s="936">
        <v>2786229.7038019407</v>
      </c>
      <c r="E13" s="935">
        <f>B13/D13</f>
        <v>0.10957363748990527</v>
      </c>
      <c r="F13" s="101"/>
      <c r="H13" s="71"/>
    </row>
    <row r="14" spans="1:11" s="610" customFormat="1" ht="16.5" customHeight="1">
      <c r="A14" s="1912">
        <v>2015</v>
      </c>
      <c r="B14" s="1909">
        <v>367708.87092800002</v>
      </c>
      <c r="C14" s="937">
        <f>B14/B13-1</f>
        <v>0.20442874073960238</v>
      </c>
      <c r="D14" s="936">
        <f>3068138700000/1000000</f>
        <v>3068138.7</v>
      </c>
      <c r="E14" s="935">
        <f>B14/D14</f>
        <v>0.1198475384857927</v>
      </c>
      <c r="F14" s="101"/>
      <c r="H14" s="71"/>
    </row>
    <row r="15" spans="1:11" s="610" customFormat="1" ht="16.5" customHeight="1">
      <c r="A15" s="1912">
        <v>2016</v>
      </c>
      <c r="B15" s="1909">
        <v>436929.96823200001</v>
      </c>
      <c r="C15" s="937">
        <v>0.18824973444155502</v>
      </c>
      <c r="D15" s="936">
        <v>3298427</v>
      </c>
      <c r="E15" s="935">
        <v>0.13300480292241038</v>
      </c>
      <c r="F15" s="936"/>
      <c r="H15" s="71"/>
    </row>
    <row r="16" spans="1:11" s="67" customFormat="1" ht="16.5" customHeight="1">
      <c r="A16" s="1912">
        <v>2017</v>
      </c>
      <c r="B16" s="1909">
        <f>520077015573/1000000</f>
        <v>520077.01557300001</v>
      </c>
      <c r="C16" s="937">
        <f>B16/B15-1</f>
        <v>0.19029833929095652</v>
      </c>
      <c r="D16" s="936">
        <v>3613147</v>
      </c>
      <c r="E16" s="935">
        <f>B16/D16</f>
        <v>0.14394017613260685</v>
      </c>
      <c r="F16" s="936"/>
      <c r="H16" s="71"/>
    </row>
    <row r="17" spans="1:11" s="610" customFormat="1" ht="16.5" customHeight="1">
      <c r="A17" s="1912">
        <v>2018</v>
      </c>
      <c r="B17" s="1909">
        <v>599976.12957899994</v>
      </c>
      <c r="C17" s="937">
        <f t="shared" ref="C17:C19" si="2">B17/B16-1</f>
        <v>0.15362938875114551</v>
      </c>
      <c r="D17" s="936">
        <f>4025092382609.74/1000000</f>
        <v>4025092.3826097404</v>
      </c>
      <c r="E17" s="935">
        <f>B17/D17</f>
        <v>0.149058971210493</v>
      </c>
      <c r="F17" s="936"/>
      <c r="H17" s="71"/>
    </row>
    <row r="18" spans="1:11" s="610" customFormat="1" ht="16.5" customHeight="1">
      <c r="A18" s="1912">
        <v>2019</v>
      </c>
      <c r="B18" s="1909">
        <f>707666437209/1000000</f>
        <v>707666.437209</v>
      </c>
      <c r="C18" s="937">
        <f t="shared" si="2"/>
        <v>0.1794909869257062</v>
      </c>
      <c r="D18" s="936">
        <f>+'Resumen EEp (2)'!B64/1000000</f>
        <v>4562235.0999999996</v>
      </c>
      <c r="E18" s="935">
        <f>B18/D18</f>
        <v>0.15511397849904754</v>
      </c>
      <c r="F18" s="936"/>
      <c r="G18" s="610" t="s">
        <v>10</v>
      </c>
      <c r="H18" s="71"/>
    </row>
    <row r="19" spans="1:11" ht="15.75">
      <c r="A19" s="771" t="s">
        <v>1067</v>
      </c>
      <c r="B19" s="967">
        <f>+'Resumen EEp (2)'!B63/1000000</f>
        <v>801465.20741200005</v>
      </c>
      <c r="C19" s="934">
        <f t="shared" si="2"/>
        <v>0.13254658589283608</v>
      </c>
      <c r="D19" s="933">
        <f>+'Resumen EEp (2)'!B64/1000000</f>
        <v>4562235.0999999996</v>
      </c>
      <c r="E19" s="932">
        <f>B19/D19</f>
        <v>0.17567380677335109</v>
      </c>
      <c r="F19" s="101"/>
      <c r="G19" s="67"/>
      <c r="I19" s="67"/>
    </row>
    <row r="20" spans="1:11" ht="34.5" customHeight="1">
      <c r="A20" s="2497" t="s">
        <v>807</v>
      </c>
      <c r="B20" s="2498"/>
      <c r="C20" s="2498"/>
      <c r="D20" s="2498"/>
      <c r="E20" s="2498"/>
      <c r="F20" s="101"/>
    </row>
    <row r="21" spans="1:11" ht="22.5" customHeight="1">
      <c r="K21" s="73"/>
    </row>
    <row r="22" spans="1:11" ht="22.5" customHeight="1">
      <c r="K22" s="74"/>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E8" sqref="E8"/>
    </sheetView>
  </sheetViews>
  <sheetFormatPr baseColWidth="10" defaultColWidth="11.42578125" defaultRowHeight="15"/>
  <cols>
    <col min="1" max="1" width="45.28515625" style="285" customWidth="1"/>
    <col min="2" max="2" width="29.42578125" style="285" customWidth="1"/>
    <col min="3" max="3" width="22.140625" style="285" customWidth="1"/>
    <col min="4" max="4" width="24.28515625" style="285" customWidth="1"/>
    <col min="5" max="5" width="29.140625" style="285" customWidth="1"/>
    <col min="6" max="6" width="31" style="285" customWidth="1"/>
    <col min="7" max="7" width="17.140625" style="285" customWidth="1"/>
    <col min="8" max="16384" width="11.42578125" style="285"/>
  </cols>
  <sheetData>
    <row r="1" spans="1:7" ht="78.75" customHeight="1">
      <c r="A1" s="2406"/>
      <c r="B1" s="2406"/>
      <c r="C1" s="2406"/>
      <c r="D1" s="2406"/>
      <c r="E1" s="2406"/>
      <c r="F1" s="2406"/>
      <c r="G1" s="2406"/>
    </row>
    <row r="2" spans="1:7" ht="21.75" customHeight="1"/>
    <row r="3" spans="1:7" ht="24" customHeight="1">
      <c r="A3" s="289" t="s">
        <v>446</v>
      </c>
      <c r="B3" s="290" t="s">
        <v>739</v>
      </c>
      <c r="C3" s="289" t="s">
        <v>447</v>
      </c>
      <c r="D3" s="708"/>
      <c r="E3" s="708"/>
      <c r="F3" s="708"/>
      <c r="G3" s="708"/>
    </row>
    <row r="4" spans="1:7" ht="15.75">
      <c r="A4" s="291" t="s">
        <v>1019</v>
      </c>
      <c r="B4" s="2039">
        <v>229213479429.42996</v>
      </c>
      <c r="C4" s="1182">
        <f t="shared" ref="C4:C12" si="0">B4/$B$13</f>
        <v>0.33405155156298316</v>
      </c>
      <c r="D4" s="708"/>
      <c r="E4" s="708"/>
      <c r="F4" s="708"/>
      <c r="G4" s="708"/>
    </row>
    <row r="5" spans="1:7" ht="15.75">
      <c r="A5" s="291" t="s">
        <v>773</v>
      </c>
      <c r="B5" s="2039">
        <v>10136343687.780001</v>
      </c>
      <c r="C5" s="1182">
        <f t="shared" si="0"/>
        <v>1.4772522735169496E-2</v>
      </c>
      <c r="D5" s="708"/>
      <c r="E5" s="708"/>
      <c r="F5" s="708"/>
      <c r="G5" s="708"/>
    </row>
    <row r="6" spans="1:7" ht="15.75">
      <c r="A6" s="291" t="s">
        <v>736</v>
      </c>
      <c r="B6" s="2039">
        <v>80738330271.050018</v>
      </c>
      <c r="C6" s="1182">
        <f t="shared" si="0"/>
        <v>0.11766657251042063</v>
      </c>
      <c r="D6" s="744"/>
      <c r="E6" s="744"/>
      <c r="F6" s="744"/>
      <c r="G6" s="744"/>
    </row>
    <row r="7" spans="1:7" ht="15.75">
      <c r="A7" s="291" t="s">
        <v>448</v>
      </c>
      <c r="B7" s="2039">
        <v>508279157.65000004</v>
      </c>
      <c r="C7" s="1182">
        <f t="shared" si="0"/>
        <v>7.4075678997047756E-4</v>
      </c>
      <c r="D7" s="708"/>
      <c r="E7" s="708"/>
      <c r="F7" s="708"/>
      <c r="G7" s="708"/>
    </row>
    <row r="8" spans="1:7" ht="15.75">
      <c r="A8" s="291" t="s">
        <v>164</v>
      </c>
      <c r="B8" s="2039">
        <v>32513103906.940002</v>
      </c>
      <c r="C8" s="1182">
        <f t="shared" si="0"/>
        <v>4.738400565829589E-2</v>
      </c>
      <c r="D8" s="708"/>
      <c r="E8" s="708"/>
      <c r="F8" s="708"/>
      <c r="G8" s="708"/>
    </row>
    <row r="9" spans="1:7" ht="15.75">
      <c r="A9" s="291" t="s">
        <v>449</v>
      </c>
      <c r="B9" s="2039">
        <v>290807819631.46814</v>
      </c>
      <c r="C9" s="1182">
        <f t="shared" si="0"/>
        <v>0.42381802150710313</v>
      </c>
      <c r="D9" s="708"/>
      <c r="E9" s="708"/>
      <c r="F9" s="708"/>
      <c r="G9" s="708"/>
    </row>
    <row r="10" spans="1:7" ht="18" customHeight="1">
      <c r="A10" s="291" t="s">
        <v>774</v>
      </c>
      <c r="B10" s="2039">
        <v>37129213286.979996</v>
      </c>
      <c r="C10" s="1182">
        <f t="shared" si="0"/>
        <v>5.4111439421900338E-2</v>
      </c>
      <c r="D10" s="2040"/>
      <c r="E10" s="40"/>
      <c r="F10" s="129"/>
      <c r="G10" s="40"/>
    </row>
    <row r="11" spans="1:7" ht="15.75">
      <c r="A11" s="291" t="s">
        <v>861</v>
      </c>
      <c r="B11" s="2039">
        <v>4532096337.9099998</v>
      </c>
      <c r="C11" s="1182">
        <f t="shared" si="0"/>
        <v>6.6049946856544459E-3</v>
      </c>
      <c r="D11" s="2040"/>
      <c r="E11" s="40"/>
      <c r="F11" s="40"/>
      <c r="G11" s="40"/>
    </row>
    <row r="12" spans="1:7" s="1002" customFormat="1" ht="15.75">
      <c r="A12" s="291" t="s">
        <v>107</v>
      </c>
      <c r="B12" s="2039">
        <v>583330416.75</v>
      </c>
      <c r="C12" s="1182">
        <f t="shared" si="0"/>
        <v>8.501351285023931E-4</v>
      </c>
      <c r="D12" s="708"/>
      <c r="E12" s="708"/>
    </row>
    <row r="13" spans="1:7" ht="17.25" customHeight="1">
      <c r="A13" s="289" t="s">
        <v>2</v>
      </c>
      <c r="B13" s="1181">
        <f>SUM(B4:B12)</f>
        <v>686161996125.95813</v>
      </c>
      <c r="C13" s="491">
        <f>SUM(C4:C12)</f>
        <v>1</v>
      </c>
      <c r="D13" s="1001"/>
      <c r="E13" s="1002"/>
    </row>
    <row r="14" spans="1:7">
      <c r="A14" s="998" t="s">
        <v>1061</v>
      </c>
      <c r="B14" s="999"/>
      <c r="C14" s="1000"/>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I16" sqref="I16"/>
    </sheetView>
  </sheetViews>
  <sheetFormatPr baseColWidth="10" defaultColWidth="11.42578125" defaultRowHeight="15"/>
  <cols>
    <col min="1" max="1" width="16.85546875" style="210" customWidth="1"/>
    <col min="2" max="2" width="30.85546875" style="210" customWidth="1"/>
    <col min="3" max="3" width="20.28515625" style="210" customWidth="1"/>
    <col min="4" max="4" width="22.42578125" style="210" customWidth="1"/>
    <col min="5" max="5" width="14.28515625" style="210" customWidth="1"/>
    <col min="6" max="11" width="13.5703125" style="210" customWidth="1"/>
    <col min="12" max="12" width="26.85546875" style="210" customWidth="1"/>
    <col min="13" max="13" width="22.7109375" style="210" customWidth="1"/>
    <col min="14" max="15" width="13.5703125" style="210" customWidth="1"/>
    <col min="16" max="16" width="11.42578125" style="210" hidden="1" customWidth="1"/>
    <col min="17" max="17" width="0.28515625" style="210" customWidth="1"/>
    <col min="18" max="18" width="11.42578125" style="210"/>
    <col min="19" max="19" width="12.7109375" style="210" customWidth="1"/>
    <col min="20" max="21" width="15.28515625" style="210" customWidth="1"/>
    <col min="22" max="22" width="15.85546875" style="210" customWidth="1"/>
    <col min="23" max="16384" width="11.42578125" style="210"/>
  </cols>
  <sheetData>
    <row r="1" spans="1:17" ht="94.5" customHeight="1">
      <c r="A1" s="2499"/>
      <c r="B1" s="2499"/>
      <c r="C1" s="2499"/>
      <c r="D1" s="2499"/>
      <c r="E1" s="2499"/>
      <c r="F1" s="2499"/>
      <c r="G1" s="2499"/>
      <c r="H1" s="2499"/>
      <c r="I1" s="2499"/>
      <c r="J1" s="2499"/>
      <c r="K1" s="2499"/>
      <c r="L1" s="2499"/>
      <c r="M1" s="2499"/>
      <c r="N1" s="2499"/>
      <c r="O1" s="2499"/>
      <c r="P1" s="2499"/>
      <c r="Q1" s="2499"/>
    </row>
    <row r="2" spans="1:17" ht="3.75" customHeight="1">
      <c r="A2" s="2500"/>
      <c r="B2" s="2500"/>
      <c r="C2" s="2500"/>
      <c r="D2" s="2500"/>
      <c r="E2" s="2500"/>
      <c r="F2" s="2500"/>
      <c r="G2" s="2500"/>
      <c r="H2" s="2500"/>
      <c r="I2" s="2500"/>
      <c r="J2" s="2500"/>
      <c r="K2" s="2500"/>
      <c r="L2" s="2500"/>
      <c r="M2" s="2500"/>
      <c r="N2" s="2500"/>
      <c r="O2" s="2500"/>
      <c r="P2" s="211"/>
      <c r="Q2" s="211"/>
    </row>
    <row r="3" spans="1:17" ht="39" customHeight="1">
      <c r="A3" s="2501" t="s">
        <v>421</v>
      </c>
      <c r="B3" s="2502"/>
      <c r="C3" s="2502"/>
      <c r="D3" s="2503"/>
      <c r="E3" s="211"/>
      <c r="F3" s="211"/>
      <c r="G3" s="211"/>
      <c r="H3" s="211"/>
      <c r="I3" s="211"/>
      <c r="J3" s="211"/>
      <c r="K3" s="211"/>
      <c r="L3" s="211"/>
      <c r="M3" s="211"/>
      <c r="N3" s="211"/>
      <c r="O3" s="211"/>
      <c r="P3" s="211"/>
      <c r="Q3" s="211"/>
    </row>
    <row r="4" spans="1:17" ht="62.25" customHeight="1">
      <c r="A4" s="711" t="s">
        <v>17</v>
      </c>
      <c r="B4" s="710" t="s">
        <v>775</v>
      </c>
      <c r="C4" s="710" t="s">
        <v>776</v>
      </c>
      <c r="D4" s="709" t="s">
        <v>422</v>
      </c>
      <c r="E4" s="211"/>
      <c r="F4" s="211"/>
      <c r="G4" s="531"/>
      <c r="H4" s="211"/>
      <c r="I4" s="531"/>
      <c r="J4" s="531"/>
      <c r="K4" s="211"/>
      <c r="L4" s="211"/>
      <c r="M4" s="211"/>
      <c r="N4" s="211"/>
      <c r="O4" s="211"/>
      <c r="P4" s="211"/>
      <c r="Q4" s="211"/>
    </row>
    <row r="5" spans="1:17" ht="18.75">
      <c r="A5" s="713">
        <v>37956</v>
      </c>
      <c r="B5" s="712">
        <v>0.23569999999999999</v>
      </c>
      <c r="C5" s="712">
        <v>0.42655027092113201</v>
      </c>
      <c r="D5" s="1206">
        <f>B5-C5</f>
        <v>-0.19085027092113202</v>
      </c>
      <c r="E5" s="211"/>
      <c r="F5" s="211"/>
      <c r="G5" s="531"/>
      <c r="H5" s="211"/>
      <c r="I5" s="531"/>
      <c r="J5" s="531"/>
      <c r="K5" s="211"/>
      <c r="L5" s="211"/>
      <c r="M5" s="211"/>
      <c r="N5" s="211"/>
      <c r="O5" s="211"/>
      <c r="P5" s="211"/>
      <c r="Q5" s="211"/>
    </row>
    <row r="6" spans="1:17" ht="18.75">
      <c r="A6" s="294">
        <v>38322</v>
      </c>
      <c r="B6" s="531">
        <v>0.238433752130429</v>
      </c>
      <c r="C6" s="531">
        <v>0.28740240557079555</v>
      </c>
      <c r="D6" s="1207">
        <f t="shared" ref="D6:D16" si="0">B6-C6</f>
        <v>-4.896865344036655E-2</v>
      </c>
      <c r="E6" s="211"/>
      <c r="F6" s="211"/>
      <c r="G6" s="531"/>
      <c r="H6" s="211"/>
      <c r="I6" s="531"/>
      <c r="J6" s="531"/>
      <c r="K6" s="211"/>
      <c r="L6" s="211"/>
      <c r="M6" s="211"/>
      <c r="N6" s="211"/>
      <c r="O6" s="211"/>
      <c r="P6" s="211"/>
      <c r="Q6" s="211"/>
    </row>
    <row r="7" spans="1:17" ht="18.75">
      <c r="A7" s="294">
        <v>38687</v>
      </c>
      <c r="B7" s="531">
        <v>0.16964146990989265</v>
      </c>
      <c r="C7" s="531">
        <v>7.4373053597770911E-2</v>
      </c>
      <c r="D7" s="1207">
        <f t="shared" si="0"/>
        <v>9.526841631212174E-2</v>
      </c>
      <c r="E7" s="211"/>
      <c r="F7" s="211"/>
      <c r="G7" s="531"/>
      <c r="H7" s="211"/>
      <c r="I7" s="531"/>
      <c r="J7" s="531" t="s">
        <v>10</v>
      </c>
      <c r="K7" s="211"/>
      <c r="L7" s="211"/>
      <c r="M7" s="211"/>
      <c r="N7" s="211"/>
      <c r="O7" s="211"/>
      <c r="P7" s="211"/>
      <c r="Q7" s="211"/>
    </row>
    <row r="8" spans="1:17" ht="18.75">
      <c r="A8" s="294">
        <v>39052</v>
      </c>
      <c r="B8" s="531">
        <v>0.11484584318471436</v>
      </c>
      <c r="C8" s="531">
        <v>5.0001907013997426E-2</v>
      </c>
      <c r="D8" s="1207">
        <f t="shared" si="0"/>
        <v>6.4843936170716931E-2</v>
      </c>
      <c r="E8" s="211"/>
      <c r="F8" s="211"/>
      <c r="G8" s="531"/>
      <c r="H8" s="212"/>
      <c r="I8" s="531"/>
      <c r="J8" s="531"/>
      <c r="K8" s="211"/>
      <c r="L8" s="211"/>
      <c r="M8" s="211"/>
      <c r="N8" s="211"/>
      <c r="O8" s="211"/>
      <c r="P8" s="211"/>
      <c r="Q8" s="211"/>
    </row>
    <row r="9" spans="1:17" ht="18.75">
      <c r="A9" s="294">
        <v>39417</v>
      </c>
      <c r="B9" s="531">
        <v>8.4401489702688598E-2</v>
      </c>
      <c r="C9" s="531">
        <v>8.8775880857246747E-2</v>
      </c>
      <c r="D9" s="1207">
        <f t="shared" si="0"/>
        <v>-4.3743911545581493E-3</v>
      </c>
      <c r="E9" s="211"/>
      <c r="F9" s="211"/>
      <c r="G9" s="531"/>
      <c r="H9" s="211"/>
      <c r="I9" s="531"/>
      <c r="J9" s="531"/>
      <c r="K9" s="211"/>
      <c r="L9" s="211"/>
      <c r="M9" s="211"/>
      <c r="N9" s="211"/>
      <c r="O9" s="211"/>
      <c r="P9" s="211"/>
      <c r="Q9" s="211"/>
    </row>
    <row r="10" spans="1:17" ht="18.75">
      <c r="A10" s="294">
        <v>39783</v>
      </c>
      <c r="B10" s="531">
        <v>0.1326</v>
      </c>
      <c r="C10" s="531">
        <v>4.517248281844255E-2</v>
      </c>
      <c r="D10" s="1207">
        <f t="shared" si="0"/>
        <v>8.7427517181557446E-2</v>
      </c>
      <c r="E10" s="211"/>
      <c r="F10" s="211"/>
      <c r="G10" s="531"/>
      <c r="H10" s="211"/>
      <c r="I10" s="531"/>
      <c r="J10" s="531"/>
      <c r="K10" s="211"/>
      <c r="L10" s="211"/>
      <c r="M10" s="211"/>
      <c r="N10" s="211"/>
      <c r="O10" s="211"/>
      <c r="P10" s="211"/>
      <c r="Q10" s="211"/>
    </row>
    <row r="11" spans="1:17" ht="18.75">
      <c r="A11" s="294">
        <v>40148</v>
      </c>
      <c r="B11" s="531">
        <v>0.14330000000000001</v>
      </c>
      <c r="C11" s="531">
        <v>5.7648110316649515E-2</v>
      </c>
      <c r="D11" s="1207">
        <f t="shared" si="0"/>
        <v>8.5651889683350496E-2</v>
      </c>
      <c r="E11" s="211"/>
      <c r="F11" s="211"/>
      <c r="G11" s="531"/>
      <c r="H11" s="211"/>
      <c r="I11" s="531"/>
      <c r="J11" s="531"/>
      <c r="K11" s="211"/>
      <c r="L11" s="211"/>
      <c r="M11" s="211"/>
      <c r="N11" s="211"/>
      <c r="O11" s="211"/>
      <c r="P11" s="211"/>
      <c r="Q11" s="211"/>
    </row>
    <row r="12" spans="1:17" s="215" customFormat="1" ht="18.75">
      <c r="A12" s="294">
        <v>40513</v>
      </c>
      <c r="B12" s="531">
        <v>0.110547250717437</v>
      </c>
      <c r="C12" s="531">
        <v>6.2383050642844218E-2</v>
      </c>
      <c r="D12" s="1207">
        <f t="shared" si="0"/>
        <v>4.8164200074592781E-2</v>
      </c>
      <c r="E12" s="213"/>
      <c r="F12" s="213"/>
      <c r="G12" s="531"/>
      <c r="H12" s="213"/>
      <c r="I12" s="531"/>
      <c r="J12" s="531"/>
      <c r="K12" s="213"/>
      <c r="L12" s="213"/>
      <c r="M12" s="213"/>
      <c r="N12" s="213"/>
      <c r="O12" s="214"/>
      <c r="P12" s="213"/>
      <c r="Q12" s="213"/>
    </row>
    <row r="13" spans="1:17" ht="18.75">
      <c r="A13" s="294">
        <v>40878</v>
      </c>
      <c r="B13" s="531">
        <v>0.12663965470126301</v>
      </c>
      <c r="C13" s="531">
        <v>7.7600000000000002E-2</v>
      </c>
      <c r="D13" s="1207">
        <f t="shared" si="0"/>
        <v>4.9039654701263008E-2</v>
      </c>
      <c r="E13" s="213"/>
      <c r="F13" s="213"/>
      <c r="G13" s="531"/>
      <c r="H13" s="213"/>
      <c r="I13" s="531"/>
      <c r="J13" s="531"/>
      <c r="K13" s="213"/>
      <c r="L13" s="213"/>
      <c r="M13" s="213"/>
      <c r="N13" s="213"/>
      <c r="O13" s="213"/>
      <c r="P13" s="211"/>
      <c r="Q13" s="211"/>
    </row>
    <row r="14" spans="1:17" ht="18.75">
      <c r="A14" s="294">
        <v>41244</v>
      </c>
      <c r="B14" s="531">
        <v>0.1454</v>
      </c>
      <c r="C14" s="531">
        <v>3.9100000000000003E-2</v>
      </c>
      <c r="D14" s="1207">
        <f t="shared" si="0"/>
        <v>0.10630000000000001</v>
      </c>
      <c r="E14" s="211"/>
      <c r="F14" s="211"/>
      <c r="G14" s="531"/>
      <c r="H14" s="211"/>
      <c r="I14" s="531"/>
      <c r="J14" s="531"/>
      <c r="K14" s="211"/>
      <c r="L14" s="211"/>
      <c r="M14" s="211"/>
      <c r="N14" s="211"/>
      <c r="O14" s="211"/>
      <c r="P14" s="211"/>
      <c r="Q14" s="211"/>
    </row>
    <row r="15" spans="1:17" ht="18.75">
      <c r="A15" s="294">
        <v>41609</v>
      </c>
      <c r="B15" s="531">
        <v>0.133732017269869</v>
      </c>
      <c r="C15" s="531">
        <v>3.8800000000000001E-2</v>
      </c>
      <c r="D15" s="1207">
        <f t="shared" si="0"/>
        <v>9.4932017269868996E-2</v>
      </c>
      <c r="E15" s="211"/>
      <c r="F15" s="211"/>
      <c r="G15" s="531"/>
      <c r="H15" s="211"/>
      <c r="I15" s="531"/>
      <c r="J15" s="531"/>
      <c r="K15" s="211"/>
      <c r="L15" s="211"/>
      <c r="M15" s="211"/>
      <c r="N15" s="211"/>
      <c r="O15" s="211"/>
      <c r="P15" s="211"/>
      <c r="Q15" s="211"/>
    </row>
    <row r="16" spans="1:17" ht="18.75">
      <c r="A16" s="294">
        <v>41974</v>
      </c>
      <c r="B16" s="531">
        <v>0.124785116569871</v>
      </c>
      <c r="C16" s="531">
        <v>1.5800000000000002E-2</v>
      </c>
      <c r="D16" s="1207">
        <f t="shared" si="0"/>
        <v>0.108985116569871</v>
      </c>
      <c r="E16" s="211"/>
      <c r="F16" s="211"/>
      <c r="G16" s="531"/>
      <c r="H16" s="211"/>
      <c r="I16" s="531"/>
      <c r="J16" s="531"/>
      <c r="K16" s="211"/>
      <c r="L16" s="211"/>
      <c r="M16" s="211"/>
      <c r="N16" s="211"/>
      <c r="O16" s="211"/>
      <c r="P16" s="211"/>
      <c r="Q16" s="211"/>
    </row>
    <row r="17" spans="1:20" ht="18.75">
      <c r="A17" s="294">
        <v>42339</v>
      </c>
      <c r="B17" s="531">
        <v>0.1108</v>
      </c>
      <c r="C17" s="531">
        <v>2.3400000000000001E-2</v>
      </c>
      <c r="D17" s="1207">
        <f>B17-C17</f>
        <v>8.7399999999999992E-2</v>
      </c>
      <c r="E17" s="211"/>
      <c r="F17" s="211"/>
      <c r="G17" s="211"/>
      <c r="H17" s="211"/>
      <c r="I17" s="211"/>
      <c r="J17" s="211"/>
      <c r="K17" s="211"/>
      <c r="L17" s="211"/>
      <c r="M17" s="211"/>
      <c r="N17" s="211"/>
      <c r="O17" s="211"/>
      <c r="P17" s="211"/>
      <c r="Q17" s="211"/>
    </row>
    <row r="18" spans="1:20" ht="18.75">
      <c r="A18" s="294" t="s">
        <v>777</v>
      </c>
      <c r="B18" s="531">
        <v>0.1024</v>
      </c>
      <c r="C18" s="531">
        <v>1.7000000000000001E-2</v>
      </c>
      <c r="D18" s="1207">
        <f>B18-C18</f>
        <v>8.5400000000000004E-2</v>
      </c>
      <c r="E18" s="211"/>
      <c r="F18" s="211"/>
      <c r="G18" s="211"/>
      <c r="H18" s="211"/>
      <c r="I18" s="211"/>
      <c r="J18" s="211"/>
      <c r="K18" s="211"/>
      <c r="L18" s="211"/>
      <c r="M18" s="211"/>
      <c r="N18" s="211"/>
      <c r="O18" s="211"/>
      <c r="P18" s="211"/>
      <c r="Q18" s="211"/>
    </row>
    <row r="19" spans="1:20" ht="18.75">
      <c r="A19" s="294">
        <v>43086</v>
      </c>
      <c r="B19" s="531">
        <v>0.1082</v>
      </c>
      <c r="C19" s="531">
        <v>4.2000000000000003E-2</v>
      </c>
      <c r="D19" s="1207">
        <f>B19-C19</f>
        <v>6.6200000000000009E-2</v>
      </c>
      <c r="E19" s="211"/>
      <c r="F19" s="211"/>
      <c r="G19" s="211"/>
      <c r="H19" s="211"/>
      <c r="I19" s="211"/>
      <c r="J19" s="211"/>
      <c r="K19" s="211"/>
      <c r="L19" s="211"/>
      <c r="M19" s="211"/>
      <c r="N19" s="211"/>
      <c r="O19" s="211"/>
      <c r="P19" s="211"/>
      <c r="Q19" s="211"/>
    </row>
    <row r="20" spans="1:20" ht="18.75">
      <c r="A20" s="294" t="s">
        <v>830</v>
      </c>
      <c r="B20" s="531">
        <v>8.7800000000000003E-2</v>
      </c>
      <c r="C20" s="531">
        <v>2.3699999999999999E-2</v>
      </c>
      <c r="D20" s="1207">
        <f>B20-C20</f>
        <v>6.4100000000000004E-2</v>
      </c>
      <c r="E20" s="211"/>
      <c r="F20" s="211"/>
      <c r="G20" s="211"/>
      <c r="H20" s="211"/>
      <c r="I20" s="211"/>
      <c r="J20" s="211"/>
      <c r="K20" s="211"/>
      <c r="L20" s="211"/>
      <c r="M20" s="211"/>
      <c r="N20" s="211"/>
      <c r="O20" s="211"/>
      <c r="P20" s="211"/>
      <c r="Q20" s="211"/>
    </row>
    <row r="21" spans="1:20" ht="18.75">
      <c r="A21" s="295">
        <v>44105</v>
      </c>
      <c r="B21" s="1521">
        <f>+'Resumen EEp (2)'!B53</f>
        <v>9.9199999999999997E-2</v>
      </c>
      <c r="C21" s="1521">
        <f>+'Resumen EEp (2)'!B55</f>
        <v>5.0299999999999997E-2</v>
      </c>
      <c r="D21" s="1208">
        <f>B21-C21</f>
        <v>4.8899999999999999E-2</v>
      </c>
      <c r="E21" s="211"/>
      <c r="F21" s="211"/>
      <c r="G21" s="211"/>
      <c r="H21" s="211"/>
      <c r="I21" s="211"/>
      <c r="J21" s="211"/>
      <c r="K21" s="211"/>
      <c r="L21" s="211"/>
      <c r="M21" s="211"/>
      <c r="N21" s="211"/>
      <c r="O21" s="211"/>
      <c r="P21" s="211"/>
      <c r="Q21" s="211"/>
      <c r="S21" s="40"/>
      <c r="T21" s="40"/>
    </row>
    <row r="22" spans="1:20">
      <c r="A22" s="211"/>
      <c r="B22" s="211"/>
      <c r="C22" s="211"/>
      <c r="D22" s="211"/>
    </row>
    <row r="23" spans="1:20">
      <c r="A23" s="211"/>
      <c r="B23" s="211"/>
      <c r="C23" s="211"/>
      <c r="D23" s="211"/>
    </row>
    <row r="24" spans="1:20">
      <c r="A24" s="211"/>
      <c r="B24" s="211"/>
      <c r="C24" s="211"/>
      <c r="D24" s="211"/>
    </row>
    <row r="27" spans="1:20">
      <c r="S27" s="286"/>
    </row>
    <row r="28" spans="1:20">
      <c r="S28" s="286"/>
    </row>
    <row r="29" spans="1:20">
      <c r="S29" s="286"/>
    </row>
    <row r="30" spans="1:20">
      <c r="S30" s="286"/>
    </row>
    <row r="31" spans="1:20">
      <c r="S31" s="286"/>
    </row>
    <row r="32" spans="1:20">
      <c r="S32" s="286"/>
    </row>
    <row r="33" spans="19:19">
      <c r="S33" s="287"/>
    </row>
    <row r="34" spans="19:19">
      <c r="S34" s="287"/>
    </row>
    <row r="35" spans="19:19">
      <c r="S35" s="287"/>
    </row>
    <row r="36" spans="19:19">
      <c r="S36" s="287"/>
    </row>
    <row r="37" spans="19:19">
      <c r="S37" s="288"/>
    </row>
    <row r="38" spans="19:19">
      <c r="S38" s="288"/>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I21" sqref="I21"/>
    </sheetView>
  </sheetViews>
  <sheetFormatPr baseColWidth="10" defaultColWidth="11.42578125" defaultRowHeight="15"/>
  <cols>
    <col min="1" max="1" width="20.7109375" style="75" customWidth="1"/>
    <col min="2" max="2" width="22.140625" style="75" customWidth="1"/>
    <col min="3" max="3" width="24" style="75" customWidth="1"/>
    <col min="4" max="8" width="11.42578125" style="75"/>
    <col min="9" max="9" width="11.42578125" style="1447"/>
    <col min="10" max="10" width="22" style="1447" customWidth="1"/>
    <col min="11" max="11" width="25.42578125" style="1447" customWidth="1"/>
    <col min="12" max="12" width="18.7109375" style="1447" customWidth="1"/>
    <col min="13" max="18" width="17.140625" style="1447" customWidth="1"/>
    <col min="19" max="20" width="11.42578125" style="1447"/>
    <col min="21" max="16384" width="11.42578125" style="75"/>
  </cols>
  <sheetData>
    <row r="1" spans="1:20" ht="72" customHeight="1">
      <c r="A1" s="2406"/>
      <c r="B1" s="2406"/>
      <c r="C1" s="2406"/>
      <c r="D1" s="2406"/>
      <c r="E1" s="2406"/>
      <c r="F1" s="2406"/>
      <c r="G1" s="2406"/>
      <c r="H1" s="2406"/>
      <c r="I1" s="2406"/>
      <c r="J1" s="2406"/>
      <c r="K1" s="2406"/>
      <c r="L1" s="2406"/>
      <c r="M1" s="2406"/>
      <c r="N1" s="2406"/>
      <c r="O1" s="2406"/>
      <c r="P1" s="2406"/>
      <c r="Q1" s="2406"/>
      <c r="R1" s="2406"/>
      <c r="S1" s="2406"/>
    </row>
    <row r="2" spans="1:20" ht="34.5" customHeight="1">
      <c r="A2" s="2507" t="s">
        <v>462</v>
      </c>
      <c r="B2" s="2507"/>
      <c r="C2" s="2507"/>
      <c r="D2" s="2507"/>
      <c r="E2" s="2507"/>
      <c r="F2" s="2507"/>
      <c r="G2" s="2507"/>
      <c r="H2" s="2507"/>
      <c r="I2" s="2507"/>
      <c r="J2" s="2507"/>
      <c r="K2" s="2507"/>
      <c r="L2" s="2507"/>
      <c r="M2" s="2507"/>
      <c r="N2" s="2507"/>
      <c r="O2" s="2507"/>
      <c r="P2" s="2507"/>
      <c r="Q2" s="2507"/>
      <c r="R2" s="2507"/>
      <c r="S2" s="2507"/>
    </row>
    <row r="3" spans="1:20" ht="51" customHeight="1">
      <c r="A3" s="2504" t="s">
        <v>129</v>
      </c>
      <c r="B3" s="2505"/>
      <c r="C3" s="2506"/>
      <c r="D3" s="88"/>
      <c r="E3" s="88"/>
      <c r="F3" s="88"/>
      <c r="G3" s="88"/>
      <c r="H3" s="88"/>
      <c r="I3" s="1448"/>
      <c r="J3" s="1448"/>
      <c r="K3" s="1448"/>
      <c r="L3" s="1448"/>
      <c r="M3" s="1448"/>
      <c r="N3" s="1448"/>
      <c r="O3" s="1448"/>
      <c r="P3" s="1448"/>
      <c r="Q3" s="1448"/>
    </row>
    <row r="4" spans="1:20" ht="48" customHeight="1">
      <c r="A4" s="1517" t="s">
        <v>17</v>
      </c>
      <c r="B4" s="1516" t="s">
        <v>779</v>
      </c>
      <c r="C4" s="579" t="s">
        <v>128</v>
      </c>
      <c r="D4" s="88"/>
      <c r="E4" s="88"/>
      <c r="F4" s="88"/>
      <c r="G4" s="293"/>
      <c r="H4" s="293"/>
      <c r="I4" s="1449"/>
      <c r="J4" s="1452"/>
      <c r="K4" s="1452"/>
      <c r="L4" s="1453"/>
      <c r="M4" s="1453"/>
      <c r="N4" s="1453"/>
      <c r="O4" s="1453"/>
      <c r="P4" s="1453"/>
      <c r="Q4" s="1453"/>
      <c r="R4" s="1454"/>
    </row>
    <row r="5" spans="1:20" ht="21">
      <c r="A5" s="1518">
        <v>37956</v>
      </c>
      <c r="B5" s="1513">
        <v>0.24099999999999999</v>
      </c>
      <c r="C5" s="1514">
        <v>0.23569999999999999</v>
      </c>
      <c r="D5" s="88"/>
      <c r="E5" s="88"/>
      <c r="F5" s="88"/>
      <c r="G5" s="293"/>
      <c r="H5" s="293"/>
      <c r="I5" s="1449"/>
      <c r="J5" s="1452"/>
      <c r="K5" s="1452"/>
      <c r="L5" s="1453"/>
      <c r="M5" s="1453"/>
      <c r="N5" s="1453"/>
      <c r="O5" s="1453"/>
      <c r="P5" s="1453"/>
      <c r="Q5" s="1453"/>
      <c r="R5" s="1454"/>
    </row>
    <row r="6" spans="1:20" ht="21" hidden="1">
      <c r="A6" s="1519">
        <v>38139</v>
      </c>
      <c r="B6" s="1512">
        <v>0.25175884853706698</v>
      </c>
      <c r="C6" s="1065">
        <v>0.24867163477509091</v>
      </c>
      <c r="D6" s="88"/>
      <c r="E6" s="88"/>
      <c r="F6" s="88"/>
      <c r="G6" s="293"/>
      <c r="H6" s="293"/>
      <c r="I6" s="1449"/>
      <c r="L6" s="1453"/>
      <c r="M6" s="1453"/>
      <c r="N6" s="1453"/>
      <c r="O6" s="1453"/>
      <c r="P6" s="1453"/>
      <c r="Q6" s="1453"/>
      <c r="R6" s="1454"/>
    </row>
    <row r="7" spans="1:20" ht="21">
      <c r="A7" s="1519">
        <v>38322</v>
      </c>
      <c r="B7" s="1512">
        <v>0.22987130488506399</v>
      </c>
      <c r="C7" s="1065">
        <v>0.238433752130429</v>
      </c>
      <c r="D7" s="88"/>
      <c r="E7" s="88"/>
      <c r="F7" s="88"/>
      <c r="G7" s="293"/>
      <c r="H7" s="293"/>
      <c r="I7" s="1449"/>
      <c r="L7" s="1453"/>
      <c r="M7" s="1453"/>
      <c r="N7" s="1453"/>
      <c r="O7" s="1453"/>
      <c r="P7" s="1453"/>
      <c r="Q7" s="1453"/>
      <c r="R7" s="1454"/>
    </row>
    <row r="8" spans="1:20" ht="21" hidden="1">
      <c r="A8" s="1519">
        <v>38504</v>
      </c>
      <c r="B8" s="1512">
        <v>0.1992410770624177</v>
      </c>
      <c r="C8" s="1065">
        <v>0.20409561690347056</v>
      </c>
      <c r="D8" s="88"/>
      <c r="E8" s="88"/>
      <c r="F8" s="88"/>
      <c r="G8" s="293"/>
      <c r="H8" s="293"/>
      <c r="I8" s="1449"/>
      <c r="L8" s="1453"/>
      <c r="M8" s="1453"/>
      <c r="N8" s="1453"/>
      <c r="O8" s="1453"/>
      <c r="P8" s="1453"/>
      <c r="Q8" s="1453"/>
      <c r="R8" s="1454"/>
    </row>
    <row r="9" spans="1:20" ht="21">
      <c r="A9" s="1519">
        <v>38687</v>
      </c>
      <c r="B9" s="1512">
        <v>0.17089695553831788</v>
      </c>
      <c r="C9" s="1065">
        <v>0.16964146990989265</v>
      </c>
      <c r="D9" s="88"/>
      <c r="E9" s="88"/>
      <c r="F9" s="88"/>
      <c r="G9" s="293"/>
      <c r="H9" s="293"/>
      <c r="I9" s="1449"/>
      <c r="L9" s="1453"/>
      <c r="M9" s="1453"/>
      <c r="N9" s="1453"/>
      <c r="O9" s="1453"/>
      <c r="P9" s="1453"/>
      <c r="Q9" s="1453"/>
      <c r="R9" s="1454"/>
    </row>
    <row r="10" spans="1:20" ht="21" hidden="1">
      <c r="A10" s="1519">
        <v>38869</v>
      </c>
      <c r="B10" s="1512">
        <v>0.13300480636525761</v>
      </c>
      <c r="C10" s="1065">
        <v>0.13468173812691406</v>
      </c>
      <c r="D10" s="88"/>
      <c r="E10" s="88"/>
      <c r="F10" s="88"/>
      <c r="G10" s="293"/>
      <c r="H10" s="293"/>
      <c r="I10" s="1449"/>
      <c r="L10" s="1453"/>
      <c r="M10" s="1453"/>
      <c r="N10" s="1453"/>
      <c r="O10" s="1453"/>
      <c r="P10" s="1453"/>
      <c r="Q10" s="1453"/>
      <c r="R10" s="1454"/>
    </row>
    <row r="11" spans="1:20" ht="21">
      <c r="A11" s="1519">
        <v>39052</v>
      </c>
      <c r="B11" s="1512">
        <v>0.11468843642102869</v>
      </c>
      <c r="C11" s="1065">
        <v>0.11484584318471436</v>
      </c>
      <c r="D11" s="88"/>
      <c r="E11" s="88"/>
      <c r="F11" s="88"/>
      <c r="G11" s="293"/>
      <c r="H11" s="293"/>
      <c r="I11" s="1449"/>
      <c r="L11" s="1453"/>
      <c r="M11" s="1453"/>
      <c r="N11" s="1453"/>
      <c r="O11" s="1453"/>
      <c r="P11" s="1453"/>
      <c r="Q11" s="1453"/>
      <c r="R11" s="1454"/>
    </row>
    <row r="12" spans="1:20" ht="21" hidden="1">
      <c r="A12" s="1519">
        <v>39234</v>
      </c>
      <c r="B12" s="1512">
        <v>9.4391360756030912E-2</v>
      </c>
      <c r="C12" s="1065">
        <v>9.4204840251650449E-2</v>
      </c>
      <c r="D12" s="88"/>
      <c r="E12" s="88"/>
      <c r="F12" s="88"/>
      <c r="G12" s="293"/>
      <c r="H12" s="293"/>
      <c r="I12" s="1449"/>
      <c r="L12" s="1453"/>
      <c r="M12" s="1453"/>
      <c r="N12" s="1453"/>
      <c r="O12" s="1453"/>
      <c r="P12" s="1453"/>
      <c r="Q12" s="1453"/>
      <c r="R12" s="1454"/>
    </row>
    <row r="13" spans="1:20" ht="21">
      <c r="A13" s="1519">
        <v>39417</v>
      </c>
      <c r="B13" s="1512">
        <v>8.4768885030462301E-2</v>
      </c>
      <c r="C13" s="1065">
        <v>8.4401489702688598E-2</v>
      </c>
      <c r="D13" s="88"/>
      <c r="E13" s="88"/>
      <c r="F13" s="88"/>
      <c r="G13" s="293"/>
      <c r="H13" s="293"/>
      <c r="I13" s="1449"/>
      <c r="L13" s="1453"/>
      <c r="M13" s="1453"/>
      <c r="N13" s="1453"/>
      <c r="O13" s="1453"/>
      <c r="P13" s="1453"/>
      <c r="Q13" s="1453"/>
      <c r="R13" s="1454"/>
    </row>
    <row r="14" spans="1:20" ht="21" hidden="1">
      <c r="A14" s="1519">
        <v>39600</v>
      </c>
      <c r="B14" s="1512">
        <v>8.6699999999999999E-2</v>
      </c>
      <c r="C14" s="1065">
        <v>9.06E-2</v>
      </c>
      <c r="D14" s="88"/>
      <c r="E14" s="88"/>
      <c r="F14" s="88"/>
      <c r="G14" s="88"/>
      <c r="H14" s="88"/>
      <c r="I14" s="1448"/>
      <c r="L14" s="1453"/>
      <c r="M14" s="1453"/>
      <c r="N14" s="1453"/>
      <c r="O14" s="1453"/>
      <c r="P14" s="1453"/>
      <c r="Q14" s="1453"/>
      <c r="R14" s="1454"/>
    </row>
    <row r="15" spans="1:20" ht="21">
      <c r="A15" s="1519">
        <v>39783</v>
      </c>
      <c r="B15" s="1512">
        <v>0.1208</v>
      </c>
      <c r="C15" s="1065">
        <v>0.1326</v>
      </c>
      <c r="D15" s="88"/>
      <c r="E15" s="88"/>
      <c r="F15" s="88"/>
      <c r="G15" s="88"/>
      <c r="H15" s="88"/>
      <c r="I15" s="1448"/>
      <c r="L15" s="1453"/>
      <c r="M15" s="1453"/>
      <c r="N15" s="1453"/>
      <c r="O15" s="1453"/>
      <c r="P15" s="1453"/>
      <c r="Q15" s="1453"/>
      <c r="R15" s="1454"/>
    </row>
    <row r="16" spans="1:20" s="67" customFormat="1" ht="21" hidden="1">
      <c r="A16" s="1519">
        <v>39965</v>
      </c>
      <c r="B16" s="1512">
        <v>0.15529999999999999</v>
      </c>
      <c r="C16" s="1065">
        <v>0.161</v>
      </c>
      <c r="D16" s="80"/>
      <c r="E16" s="80"/>
      <c r="F16" s="80"/>
      <c r="G16" s="80"/>
      <c r="H16" s="80"/>
      <c r="I16" s="1450"/>
      <c r="L16" s="1455"/>
      <c r="M16" s="1455"/>
      <c r="N16" s="1455"/>
      <c r="O16" s="1456"/>
      <c r="P16" s="1455"/>
      <c r="Q16" s="1455"/>
      <c r="R16" s="1457"/>
      <c r="S16" s="163"/>
      <c r="T16" s="163"/>
    </row>
    <row r="17" spans="1:18" ht="21">
      <c r="A17" s="1519">
        <v>40148</v>
      </c>
      <c r="B17" s="1512">
        <v>0.1404</v>
      </c>
      <c r="C17" s="1065">
        <v>0.14330000000000001</v>
      </c>
      <c r="D17" s="88"/>
      <c r="E17" s="89"/>
      <c r="F17" s="89"/>
      <c r="G17" s="89"/>
      <c r="H17" s="89"/>
      <c r="I17" s="1451"/>
      <c r="L17" s="1456"/>
      <c r="M17" s="1456"/>
      <c r="N17" s="1456"/>
      <c r="O17" s="1453"/>
      <c r="P17" s="1453"/>
      <c r="Q17" s="1453"/>
      <c r="R17" s="1454"/>
    </row>
    <row r="18" spans="1:18" ht="21" hidden="1">
      <c r="A18" s="1519">
        <v>40330</v>
      </c>
      <c r="B18" s="1512">
        <v>0.11609999999999999</v>
      </c>
      <c r="C18" s="1065">
        <v>0.1183</v>
      </c>
      <c r="D18" s="80"/>
      <c r="E18" s="80"/>
      <c r="F18" s="80"/>
      <c r="G18" s="80"/>
      <c r="H18" s="80"/>
      <c r="I18" s="1450"/>
      <c r="L18" s="1455"/>
      <c r="M18" s="1455"/>
      <c r="N18" s="1455"/>
      <c r="O18" s="1455"/>
      <c r="P18" s="1453"/>
      <c r="Q18" s="1453"/>
      <c r="R18" s="1454"/>
    </row>
    <row r="19" spans="1:18" ht="21">
      <c r="A19" s="1519">
        <v>40513</v>
      </c>
      <c r="B19" s="1512">
        <v>0.108409960162953</v>
      </c>
      <c r="C19" s="1065">
        <v>0.110547250717437</v>
      </c>
      <c r="D19" s="88"/>
      <c r="E19" s="88"/>
      <c r="F19" s="88"/>
      <c r="G19" s="88"/>
      <c r="H19" s="88"/>
      <c r="I19" s="1448"/>
      <c r="L19" s="1453"/>
      <c r="M19" s="1453"/>
      <c r="N19" s="1453"/>
      <c r="O19" s="1453"/>
      <c r="P19" s="1453"/>
      <c r="Q19" s="1453"/>
      <c r="R19" s="1454"/>
    </row>
    <row r="20" spans="1:18" ht="21" hidden="1">
      <c r="A20" s="1519">
        <v>40695</v>
      </c>
      <c r="B20" s="1512">
        <v>0.113957126516463</v>
      </c>
      <c r="C20" s="1065">
        <v>0.115288967128472</v>
      </c>
      <c r="D20" s="88"/>
      <c r="E20" s="88"/>
      <c r="F20" s="88"/>
      <c r="G20" s="88"/>
      <c r="H20" s="88"/>
      <c r="I20" s="1448"/>
      <c r="L20" s="1453"/>
      <c r="M20" s="1453"/>
      <c r="N20" s="1453"/>
      <c r="O20" s="1453"/>
      <c r="P20" s="1453"/>
      <c r="Q20" s="1453"/>
      <c r="R20" s="1454"/>
    </row>
    <row r="21" spans="1:18" ht="21">
      <c r="A21" s="1519">
        <v>40878</v>
      </c>
      <c r="B21" s="1512">
        <v>0.124824699343822</v>
      </c>
      <c r="C21" s="1065">
        <v>0.12663965470126301</v>
      </c>
      <c r="D21" s="88"/>
      <c r="E21" s="88"/>
      <c r="F21" s="88"/>
      <c r="G21" s="88"/>
      <c r="H21" s="88"/>
      <c r="I21" s="1448"/>
      <c r="L21" s="1453"/>
      <c r="M21" s="1453"/>
      <c r="N21" s="1453"/>
      <c r="O21" s="1453"/>
      <c r="P21" s="1453"/>
      <c r="Q21" s="1453"/>
      <c r="R21" s="1454"/>
    </row>
    <row r="22" spans="1:18" ht="21" hidden="1">
      <c r="A22" s="1519">
        <v>41061</v>
      </c>
      <c r="B22" s="1512">
        <v>0.13097785101096041</v>
      </c>
      <c r="C22" s="1065">
        <v>0.13425247806895432</v>
      </c>
      <c r="D22" s="88"/>
      <c r="E22" s="88"/>
      <c r="F22" s="88"/>
      <c r="G22" s="88"/>
      <c r="H22" s="88"/>
      <c r="I22" s="1448"/>
      <c r="L22" s="1453"/>
      <c r="M22" s="1453"/>
      <c r="N22" s="1453"/>
      <c r="O22" s="1453"/>
      <c r="P22" s="1453"/>
      <c r="Q22" s="1453"/>
      <c r="R22" s="1454"/>
    </row>
    <row r="23" spans="1:18" ht="21">
      <c r="A23" s="1519">
        <v>41244</v>
      </c>
      <c r="B23" s="1512">
        <v>0.14269999999999999</v>
      </c>
      <c r="C23" s="1065">
        <v>0.1454</v>
      </c>
      <c r="D23" s="88"/>
      <c r="E23" s="88"/>
      <c r="F23" s="88"/>
      <c r="G23" s="88"/>
      <c r="H23" s="88"/>
      <c r="I23" s="1448"/>
      <c r="J23" s="1453"/>
      <c r="K23" s="1453"/>
      <c r="L23" s="1453"/>
      <c r="M23" s="1453"/>
      <c r="N23" s="1453"/>
      <c r="O23" s="1453"/>
      <c r="P23" s="1453"/>
      <c r="Q23" s="1453"/>
      <c r="R23" s="1454"/>
    </row>
    <row r="24" spans="1:18" ht="21" hidden="1">
      <c r="A24" s="1519">
        <v>41426</v>
      </c>
      <c r="B24" s="1512">
        <v>0.15329999999999999</v>
      </c>
      <c r="C24" s="1065">
        <v>0.15759999999999999</v>
      </c>
      <c r="D24" s="88"/>
      <c r="E24" s="88"/>
      <c r="F24" s="88"/>
      <c r="G24" s="88"/>
      <c r="H24" s="88"/>
      <c r="I24" s="1448"/>
      <c r="J24" s="1453"/>
      <c r="K24" s="1453"/>
      <c r="L24" s="1453"/>
      <c r="M24" s="1453"/>
      <c r="N24" s="1453"/>
      <c r="O24" s="1453"/>
      <c r="P24" s="1453"/>
      <c r="Q24" s="1453"/>
      <c r="R24" s="1454"/>
    </row>
    <row r="25" spans="1:18" ht="21">
      <c r="A25" s="1519">
        <v>41609</v>
      </c>
      <c r="B25" s="1512">
        <v>0.132289709655253</v>
      </c>
      <c r="C25" s="1065">
        <v>0.133732017269869</v>
      </c>
      <c r="D25" s="88"/>
      <c r="E25" s="88"/>
      <c r="F25" s="88"/>
      <c r="G25" s="88"/>
      <c r="H25" s="88"/>
      <c r="I25" s="1448"/>
      <c r="J25" s="1453"/>
      <c r="K25" s="1453"/>
      <c r="L25" s="1453"/>
      <c r="M25" s="1453"/>
      <c r="N25" s="1453"/>
      <c r="O25" s="1453"/>
      <c r="P25" s="1453"/>
      <c r="Q25" s="1453"/>
      <c r="R25" s="1454"/>
    </row>
    <row r="26" spans="1:18" ht="21" hidden="1">
      <c r="A26" s="1519">
        <v>41791</v>
      </c>
      <c r="B26" s="1512">
        <v>0.116663916655663</v>
      </c>
      <c r="C26" s="1065">
        <v>0.117645839774349</v>
      </c>
      <c r="D26" s="88"/>
      <c r="E26" s="88"/>
      <c r="F26" s="88"/>
      <c r="G26" s="88"/>
      <c r="H26" s="88"/>
      <c r="I26" s="1448"/>
      <c r="J26" s="1453"/>
      <c r="K26" s="1453"/>
      <c r="L26" s="1453"/>
      <c r="M26" s="1453"/>
      <c r="N26" s="1453"/>
      <c r="O26" s="1453"/>
      <c r="P26" s="1453"/>
      <c r="Q26" s="1453"/>
      <c r="R26" s="1454"/>
    </row>
    <row r="27" spans="1:18" ht="21">
      <c r="A27" s="1519">
        <v>41974</v>
      </c>
      <c r="B27" s="1512">
        <v>0.12024802064232901</v>
      </c>
      <c r="C27" s="1065">
        <v>0.124785116569871</v>
      </c>
      <c r="D27" s="88"/>
      <c r="E27" s="88"/>
      <c r="F27" s="88"/>
      <c r="G27" s="88"/>
      <c r="H27" s="88"/>
      <c r="I27" s="1448"/>
      <c r="J27" s="1453"/>
      <c r="K27" s="1453"/>
      <c r="L27" s="1453"/>
      <c r="M27" s="1453"/>
      <c r="N27" s="1453"/>
      <c r="O27" s="1453"/>
      <c r="P27" s="1453"/>
      <c r="Q27" s="1453"/>
      <c r="R27" s="1454"/>
    </row>
    <row r="28" spans="1:18" ht="21" hidden="1">
      <c r="A28" s="1519">
        <v>42156</v>
      </c>
      <c r="B28" s="1512">
        <v>0.119904812700729</v>
      </c>
      <c r="C28" s="1065">
        <v>0.12382087974788</v>
      </c>
      <c r="D28" s="88"/>
      <c r="E28" s="88"/>
      <c r="F28" s="88"/>
      <c r="G28" s="88"/>
      <c r="H28" s="88"/>
      <c r="I28" s="1448"/>
      <c r="J28" s="1453"/>
      <c r="K28" s="1453"/>
      <c r="L28" s="1453"/>
      <c r="M28" s="1453"/>
      <c r="N28" s="1453"/>
      <c r="O28" s="1453"/>
      <c r="P28" s="1453"/>
      <c r="Q28" s="1453"/>
      <c r="R28" s="1454"/>
    </row>
    <row r="29" spans="1:18" ht="18.75">
      <c r="A29" s="1519">
        <v>42339</v>
      </c>
      <c r="B29" s="1512">
        <v>0.10699132529452618</v>
      </c>
      <c r="C29" s="1065">
        <v>0.11080081164274938</v>
      </c>
      <c r="D29" s="88"/>
      <c r="E29" s="88"/>
      <c r="F29" s="88"/>
      <c r="G29" s="88"/>
      <c r="H29" s="88"/>
      <c r="I29" s="1448"/>
      <c r="J29" s="1448"/>
      <c r="K29" s="1448"/>
      <c r="L29" s="1448"/>
      <c r="M29" s="1448"/>
      <c r="N29" s="1448"/>
      <c r="O29" s="1448"/>
      <c r="P29" s="1448"/>
      <c r="Q29" s="1448"/>
    </row>
    <row r="30" spans="1:18" ht="18.75" hidden="1">
      <c r="A30" s="1519">
        <v>42522</v>
      </c>
      <c r="B30" s="1512">
        <v>9.4724611591017208E-2</v>
      </c>
      <c r="C30" s="1065">
        <v>9.923979479437206E-2</v>
      </c>
      <c r="D30" s="88"/>
      <c r="E30" s="88"/>
      <c r="F30" s="88"/>
      <c r="G30" s="88"/>
      <c r="H30" s="88"/>
      <c r="I30" s="1448"/>
      <c r="J30" s="1448"/>
      <c r="K30" s="1448"/>
      <c r="L30" s="1448"/>
      <c r="M30" s="1448"/>
      <c r="N30" s="1448"/>
      <c r="O30" s="1448"/>
      <c r="P30" s="1448"/>
      <c r="Q30" s="1448"/>
    </row>
    <row r="31" spans="1:18" ht="18.75">
      <c r="A31" s="1519">
        <v>42705</v>
      </c>
      <c r="B31" s="1512">
        <v>9.8297349429762718E-2</v>
      </c>
      <c r="C31" s="1065">
        <v>0.10235589284546419</v>
      </c>
      <c r="D31" s="88"/>
      <c r="E31" s="88"/>
      <c r="F31" s="88"/>
      <c r="G31" s="88"/>
      <c r="H31" s="88"/>
      <c r="I31" s="1448"/>
      <c r="J31" s="1448"/>
      <c r="K31" s="1448"/>
      <c r="L31" s="1448"/>
      <c r="M31" s="1448"/>
      <c r="N31" s="1448"/>
      <c r="O31" s="1448"/>
      <c r="P31" s="1448"/>
      <c r="Q31" s="1448"/>
    </row>
    <row r="32" spans="1:18" ht="18.75">
      <c r="A32" s="1519">
        <v>43070</v>
      </c>
      <c r="B32" s="1512">
        <v>0.1082</v>
      </c>
      <c r="C32" s="1065">
        <v>0.11070000000000001</v>
      </c>
      <c r="D32" s="88"/>
      <c r="E32" s="88"/>
      <c r="F32" s="88"/>
      <c r="G32" s="88"/>
      <c r="H32" s="88"/>
      <c r="I32" s="1448"/>
      <c r="J32" s="1448"/>
      <c r="K32" s="1448"/>
      <c r="L32" s="1448"/>
      <c r="M32" s="1448"/>
      <c r="N32" s="1448"/>
      <c r="O32" s="1448"/>
      <c r="P32" s="1448"/>
      <c r="Q32" s="1448"/>
    </row>
    <row r="33" spans="1:17" ht="18.75">
      <c r="A33" s="1519">
        <v>43435</v>
      </c>
      <c r="B33" s="1512">
        <v>7.7600000000000002E-2</v>
      </c>
      <c r="C33" s="1065">
        <v>8.2600000000000007E-2</v>
      </c>
      <c r="D33" s="88"/>
      <c r="E33" s="88"/>
      <c r="F33" s="88"/>
      <c r="G33" s="88"/>
      <c r="H33" s="88"/>
      <c r="I33" s="1448"/>
      <c r="J33" s="1448"/>
      <c r="K33" s="1448"/>
      <c r="L33" s="1448"/>
      <c r="M33" s="1448"/>
      <c r="N33" s="1448"/>
      <c r="O33" s="1448"/>
      <c r="P33" s="1448"/>
      <c r="Q33" s="1448"/>
    </row>
    <row r="34" spans="1:17" ht="18.75">
      <c r="A34" s="1520">
        <v>44105</v>
      </c>
      <c r="B34" s="1515">
        <f>+'Resumen EEp (2)'!B53</f>
        <v>9.9199999999999997E-2</v>
      </c>
      <c r="C34" s="1066">
        <f>+'Resumen EEp (2)'!B54</f>
        <v>9.9400000000000002E-2</v>
      </c>
    </row>
  </sheetData>
  <mergeCells count="3">
    <mergeCell ref="A1:S1"/>
    <mergeCell ref="A3:C3"/>
    <mergeCell ref="A2:S2"/>
  </mergeCells>
  <conditionalFormatting sqref="B34:C34">
    <cfRule type="cellIs" dxfId="14"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L29" sqref="L29"/>
    </sheetView>
  </sheetViews>
  <sheetFormatPr baseColWidth="10" defaultRowHeight="15"/>
  <cols>
    <col min="2" max="2" width="15" customWidth="1"/>
    <col min="4" max="4" width="17.42578125" style="117" customWidth="1"/>
    <col min="5" max="5" width="17.5703125" style="117" customWidth="1"/>
    <col min="6" max="6" width="20.28515625" customWidth="1"/>
    <col min="7" max="7" width="16.42578125" customWidth="1"/>
    <col min="8" max="8" width="12.7109375" customWidth="1"/>
  </cols>
  <sheetData>
    <row r="31" spans="2:5">
      <c r="B31" s="866"/>
      <c r="C31" s="867"/>
      <c r="D31"/>
      <c r="E31"/>
    </row>
    <row r="32" spans="2:5">
      <c r="B32" s="866"/>
      <c r="C32" s="867"/>
      <c r="D32"/>
      <c r="E32"/>
    </row>
    <row r="33" spans="2:5">
      <c r="B33" s="866"/>
      <c r="C33" s="867"/>
      <c r="D33"/>
      <c r="E33"/>
    </row>
    <row r="34" spans="2:5">
      <c r="B34" s="866"/>
      <c r="C34" s="867"/>
      <c r="D34"/>
      <c r="E34"/>
    </row>
    <row r="35" spans="2:5">
      <c r="B35" s="866"/>
      <c r="C35" s="867"/>
      <c r="D35"/>
      <c r="E35"/>
    </row>
    <row r="36" spans="2:5">
      <c r="B36" s="864"/>
      <c r="C36" s="868"/>
      <c r="D36"/>
      <c r="E36"/>
    </row>
    <row r="37" spans="2:5">
      <c r="B37" s="865"/>
      <c r="C37" s="749"/>
      <c r="D37"/>
      <c r="E37"/>
    </row>
    <row r="38" spans="2:5">
      <c r="B38" s="865"/>
      <c r="C38" s="749"/>
      <c r="D38"/>
      <c r="E38"/>
    </row>
    <row r="39" spans="2:5">
      <c r="B39" s="865"/>
      <c r="C39" s="749"/>
      <c r="D39"/>
      <c r="E39"/>
    </row>
    <row r="40" spans="2:5">
      <c r="B40" s="865"/>
      <c r="C40" s="749"/>
      <c r="D40"/>
      <c r="E40"/>
    </row>
    <row r="41" spans="2:5">
      <c r="B41" s="865"/>
      <c r="C41" s="749"/>
      <c r="D41"/>
      <c r="E41"/>
    </row>
    <row r="42" spans="2:5">
      <c r="B42" s="865"/>
      <c r="C42" s="749"/>
      <c r="D42"/>
      <c r="E42"/>
    </row>
    <row r="43" spans="2:5">
      <c r="B43" s="865"/>
      <c r="C43" s="749"/>
      <c r="D43"/>
      <c r="E43"/>
    </row>
    <row r="44" spans="2:5">
      <c r="B44" s="865"/>
      <c r="C44" s="749"/>
      <c r="D44"/>
      <c r="E44"/>
    </row>
    <row r="45" spans="2:5">
      <c r="B45" s="865"/>
      <c r="C45" s="749"/>
      <c r="D45"/>
      <c r="E45"/>
    </row>
    <row r="46" spans="2:5">
      <c r="B46" s="865"/>
      <c r="C46" s="749"/>
      <c r="D46"/>
      <c r="E46"/>
    </row>
    <row r="47" spans="2:5">
      <c r="B47" s="865"/>
      <c r="C47" s="749"/>
      <c r="D47"/>
      <c r="E47"/>
    </row>
    <row r="48" spans="2:5">
      <c r="B48" s="865"/>
      <c r="C48" s="749"/>
      <c r="D48"/>
      <c r="E48"/>
    </row>
    <row r="49" spans="2:5">
      <c r="B49" s="865"/>
      <c r="C49" s="749"/>
      <c r="D49"/>
      <c r="E49"/>
    </row>
    <row r="50" spans="2:5">
      <c r="B50" s="865"/>
      <c r="C50" s="749"/>
      <c r="D50"/>
      <c r="E50"/>
    </row>
    <row r="51" spans="2:5">
      <c r="B51" s="865"/>
      <c r="C51" s="749"/>
      <c r="D51"/>
      <c r="E51"/>
    </row>
    <row r="52" spans="2:5">
      <c r="B52" s="865"/>
      <c r="C52" s="749"/>
      <c r="D52"/>
      <c r="E52"/>
    </row>
    <row r="53" spans="2:5">
      <c r="B53" s="865"/>
      <c r="C53" s="749"/>
      <c r="D53"/>
      <c r="E53"/>
    </row>
    <row r="54" spans="2:5">
      <c r="B54" s="865"/>
      <c r="C54" s="749"/>
      <c r="D54"/>
      <c r="E54"/>
    </row>
    <row r="55" spans="2:5">
      <c r="B55" s="865"/>
      <c r="C55" s="749"/>
      <c r="D55"/>
      <c r="E55"/>
    </row>
    <row r="56" spans="2:5">
      <c r="B56" s="865"/>
      <c r="C56" s="749"/>
      <c r="D56"/>
      <c r="E56"/>
    </row>
    <row r="57" spans="2:5">
      <c r="B57" s="865"/>
      <c r="C57" s="749"/>
      <c r="D57"/>
      <c r="E57"/>
    </row>
    <row r="58" spans="2:5">
      <c r="B58" s="865"/>
      <c r="C58" s="749"/>
      <c r="D58"/>
      <c r="E58"/>
    </row>
    <row r="59" spans="2:5">
      <c r="B59" s="865"/>
      <c r="C59" s="749"/>
      <c r="D59"/>
      <c r="E59"/>
    </row>
    <row r="60" spans="2:5">
      <c r="B60" s="865"/>
      <c r="C60" s="749"/>
      <c r="D60"/>
      <c r="E60"/>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N39" sqref="N39"/>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spans="5:5" ht="14.25" customHeight="1"/>
    <row r="34" spans="5:5" ht="14.25" customHeight="1"/>
    <row r="44" spans="5:5">
      <c r="E44" s="610"/>
    </row>
    <row r="45" spans="5:5">
      <c r="E45" s="610"/>
    </row>
    <row r="46" spans="5:5">
      <c r="E46" s="610"/>
    </row>
    <row r="47" spans="5:5">
      <c r="E47" s="610"/>
    </row>
    <row r="48" spans="5:5">
      <c r="E48" s="610"/>
    </row>
    <row r="49" spans="5:5">
      <c r="E49" s="610"/>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20.28515625" style="32" customWidth="1"/>
    <col min="2" max="2" width="32.85546875" style="32" customWidth="1"/>
    <col min="3" max="3" width="20" style="32" customWidth="1"/>
    <col min="4" max="4" width="23.28515625" style="32" bestFit="1" customWidth="1"/>
    <col min="5" max="5" width="20.42578125" style="32" customWidth="1"/>
    <col min="6" max="6" width="25" style="32" customWidth="1"/>
    <col min="7" max="7" width="21.7109375"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508"/>
      <c r="B1" s="2508"/>
      <c r="C1" s="2508"/>
      <c r="D1" s="2508"/>
      <c r="E1" s="2508"/>
      <c r="F1" s="2508"/>
      <c r="G1" s="2508"/>
      <c r="H1" s="2508"/>
      <c r="I1" s="2508"/>
      <c r="J1" s="2508"/>
      <c r="K1" s="2508"/>
      <c r="L1" s="2508"/>
    </row>
    <row r="2" spans="1:12" customFormat="1" ht="12.75" customHeight="1">
      <c r="A2" s="1651"/>
      <c r="B2" s="1651"/>
      <c r="C2" s="1651"/>
      <c r="D2" s="1651"/>
      <c r="E2" s="1651"/>
      <c r="F2" s="1651"/>
      <c r="G2" s="1651"/>
      <c r="H2" s="1651"/>
      <c r="I2" s="1651"/>
      <c r="J2" s="1651"/>
      <c r="K2" s="1651"/>
      <c r="L2" s="1651"/>
    </row>
    <row r="3" spans="1:12" customFormat="1" ht="30" customHeight="1">
      <c r="A3" s="2512" t="s">
        <v>19</v>
      </c>
      <c r="B3" s="2509" t="s">
        <v>108</v>
      </c>
      <c r="C3" s="2510"/>
      <c r="D3" s="2510"/>
      <c r="E3" s="2510"/>
      <c r="F3" s="2510"/>
      <c r="G3" s="2510"/>
      <c r="H3" s="2511"/>
      <c r="I3" s="32"/>
      <c r="J3" s="32"/>
      <c r="K3" s="32"/>
      <c r="L3" s="77"/>
    </row>
    <row r="4" spans="1:12" customFormat="1" ht="42.75" customHeight="1">
      <c r="A4" s="2513"/>
      <c r="B4" s="2297" t="s">
        <v>1101</v>
      </c>
      <c r="C4" s="2297" t="s">
        <v>119</v>
      </c>
      <c r="D4" s="2297" t="s">
        <v>69</v>
      </c>
      <c r="E4" s="2297" t="s">
        <v>119</v>
      </c>
      <c r="F4" s="1652" t="s">
        <v>1102</v>
      </c>
      <c r="G4" s="2297" t="s">
        <v>119</v>
      </c>
      <c r="H4" s="1653" t="s">
        <v>106</v>
      </c>
      <c r="I4" s="77"/>
      <c r="J4" s="77"/>
      <c r="K4" s="77"/>
      <c r="L4" s="77"/>
    </row>
    <row r="5" spans="1:12" s="448" customFormat="1" ht="18" customHeight="1">
      <c r="A5" s="2303">
        <v>2005</v>
      </c>
      <c r="B5" s="2304">
        <v>1182369144.5599999</v>
      </c>
      <c r="C5" s="2305">
        <f t="shared" ref="C5:C10" si="0">B5/H5</f>
        <v>0.94107399436081784</v>
      </c>
      <c r="D5" s="2304">
        <v>45221952.840000004</v>
      </c>
      <c r="E5" s="2305">
        <f t="shared" ref="E5:E21" si="1">D5/H5</f>
        <v>3.5993161685365468E-2</v>
      </c>
      <c r="F5" s="2304">
        <v>28812917.210000001</v>
      </c>
      <c r="G5" s="2305">
        <f t="shared" ref="G5:G20" si="2">F5/H5</f>
        <v>2.2932843953816728E-2</v>
      </c>
      <c r="H5" s="2306">
        <f>B5+D5+F5</f>
        <v>1256404014.6099999</v>
      </c>
      <c r="I5" s="2307"/>
      <c r="J5" s="2308"/>
      <c r="K5" s="2307"/>
      <c r="L5" s="2307"/>
    </row>
    <row r="6" spans="1:12" s="448" customFormat="1" ht="18" customHeight="1">
      <c r="A6" s="2303">
        <v>2006</v>
      </c>
      <c r="B6" s="2304">
        <v>1292735922.04</v>
      </c>
      <c r="C6" s="2305">
        <f t="shared" si="0"/>
        <v>0.9378154266333486</v>
      </c>
      <c r="D6" s="2304">
        <v>53017895.640000001</v>
      </c>
      <c r="E6" s="2305">
        <f t="shared" si="1"/>
        <v>3.8461838625453222E-2</v>
      </c>
      <c r="F6" s="2309">
        <v>32700711.139999997</v>
      </c>
      <c r="G6" s="2305">
        <f t="shared" si="2"/>
        <v>2.3722734741198043E-2</v>
      </c>
      <c r="H6" s="2306">
        <f>B6+D6+F6</f>
        <v>1378454528.8200002</v>
      </c>
      <c r="I6" s="2307"/>
      <c r="J6" s="2308"/>
      <c r="K6" s="2310"/>
      <c r="L6" s="2307"/>
    </row>
    <row r="7" spans="1:12" s="448" customFormat="1" ht="18" customHeight="1">
      <c r="A7" s="2303">
        <v>2007</v>
      </c>
      <c r="B7" s="2304">
        <v>1635826213.1600001</v>
      </c>
      <c r="C7" s="2305">
        <f t="shared" si="0"/>
        <v>0.94578819961072813</v>
      </c>
      <c r="D7" s="2304">
        <v>70883463.600000009</v>
      </c>
      <c r="E7" s="2305">
        <f t="shared" si="1"/>
        <v>4.0982802990368349E-2</v>
      </c>
      <c r="F7" s="2309">
        <v>22880747.219999999</v>
      </c>
      <c r="G7" s="2305">
        <f t="shared" si="2"/>
        <v>1.3228997398903602E-2</v>
      </c>
      <c r="H7" s="2306">
        <f t="shared" ref="H7:H19" si="3">B7+D7+F7</f>
        <v>1729590423.98</v>
      </c>
      <c r="I7" s="2307"/>
      <c r="J7" s="2308"/>
      <c r="K7" s="2310"/>
      <c r="L7" s="2307"/>
    </row>
    <row r="8" spans="1:12" s="448" customFormat="1" ht="18" customHeight="1">
      <c r="A8" s="2303">
        <v>2008</v>
      </c>
      <c r="B8" s="2309">
        <v>1581393650.8599999</v>
      </c>
      <c r="C8" s="2305">
        <f t="shared" si="0"/>
        <v>0.94890566872483018</v>
      </c>
      <c r="D8" s="2309">
        <v>68964104.809999987</v>
      </c>
      <c r="E8" s="2305">
        <f t="shared" si="1"/>
        <v>4.1381492809936499E-2</v>
      </c>
      <c r="F8" s="2309">
        <v>16186878.83</v>
      </c>
      <c r="G8" s="2305">
        <f t="shared" si="2"/>
        <v>9.7128384652334383E-3</v>
      </c>
      <c r="H8" s="2306">
        <f t="shared" si="3"/>
        <v>1666544634.4999998</v>
      </c>
      <c r="I8" s="2307" t="s">
        <v>10</v>
      </c>
      <c r="J8" s="2308"/>
      <c r="K8" s="2310"/>
    </row>
    <row r="9" spans="1:12" s="448" customFormat="1" ht="18" customHeight="1">
      <c r="A9" s="2303">
        <v>2009</v>
      </c>
      <c r="B9" s="2304">
        <v>1687099942.1400001</v>
      </c>
      <c r="C9" s="2305">
        <f t="shared" si="0"/>
        <v>0.95230043356878247</v>
      </c>
      <c r="D9" s="2304">
        <v>73407508.640000001</v>
      </c>
      <c r="E9" s="2305">
        <f t="shared" si="1"/>
        <v>4.1435602336873975E-2</v>
      </c>
      <c r="F9" s="2309">
        <v>11097268.350000001</v>
      </c>
      <c r="G9" s="2305">
        <f t="shared" si="2"/>
        <v>6.263964094343601E-3</v>
      </c>
      <c r="H9" s="2306">
        <f t="shared" si="3"/>
        <v>1771604719.1300001</v>
      </c>
      <c r="I9" s="2307"/>
      <c r="J9" s="2308"/>
      <c r="K9" s="2311"/>
      <c r="L9" s="801"/>
    </row>
    <row r="10" spans="1:12" s="448" customFormat="1" ht="18" customHeight="1">
      <c r="A10" s="2303">
        <v>2010</v>
      </c>
      <c r="B10" s="2304">
        <v>1922473262.4300001</v>
      </c>
      <c r="C10" s="2305">
        <f t="shared" si="0"/>
        <v>0.95304420065592299</v>
      </c>
      <c r="D10" s="2304">
        <v>83809693.36999999</v>
      </c>
      <c r="E10" s="2305">
        <f t="shared" si="1"/>
        <v>4.1547699926951773E-2</v>
      </c>
      <c r="F10" s="2309">
        <v>10909175.590000002</v>
      </c>
      <c r="G10" s="2305">
        <f t="shared" si="2"/>
        <v>5.4080994171253009E-3</v>
      </c>
      <c r="H10" s="2306">
        <f t="shared" si="3"/>
        <v>2017192131.3899999</v>
      </c>
      <c r="I10" s="2312"/>
      <c r="J10" s="2308"/>
      <c r="K10" s="2312"/>
      <c r="L10" s="801"/>
    </row>
    <row r="11" spans="1:12" s="448" customFormat="1" ht="18" customHeight="1">
      <c r="A11" s="2303">
        <v>2011</v>
      </c>
      <c r="B11" s="2304">
        <v>2175109581.8400002</v>
      </c>
      <c r="C11" s="2305">
        <f t="shared" ref="C11:C21" si="4">B11/H11</f>
        <v>0.95103367657376847</v>
      </c>
      <c r="D11" s="2304">
        <v>94554070.570000008</v>
      </c>
      <c r="E11" s="2305">
        <f t="shared" si="1"/>
        <v>4.1342333333446481E-2</v>
      </c>
      <c r="F11" s="2309">
        <v>17436831.43</v>
      </c>
      <c r="G11" s="2305">
        <f t="shared" si="2"/>
        <v>7.623990092785026E-3</v>
      </c>
      <c r="H11" s="2306">
        <f t="shared" si="3"/>
        <v>2287100483.8400002</v>
      </c>
      <c r="I11" s="2312"/>
      <c r="J11" s="2308"/>
      <c r="K11" s="2312"/>
      <c r="L11" s="801"/>
    </row>
    <row r="12" spans="1:12" s="448" customFormat="1" ht="18" customHeight="1">
      <c r="A12" s="2303">
        <v>2012</v>
      </c>
      <c r="B12" s="2304">
        <v>2411674911.5</v>
      </c>
      <c r="C12" s="2313">
        <f t="shared" si="4"/>
        <v>0.95211214546597178</v>
      </c>
      <c r="D12" s="2304">
        <v>104789518.08999999</v>
      </c>
      <c r="E12" s="2313">
        <f t="shared" si="1"/>
        <v>4.1370158314148531E-2</v>
      </c>
      <c r="F12" s="2309">
        <v>16509152.34</v>
      </c>
      <c r="G12" s="2313">
        <f t="shared" si="2"/>
        <v>6.5176962198795789E-3</v>
      </c>
      <c r="H12" s="2306">
        <f t="shared" si="3"/>
        <v>2532973581.9300003</v>
      </c>
      <c r="I12" s="2314"/>
      <c r="J12" s="2315"/>
      <c r="K12" s="2312"/>
      <c r="L12" s="801"/>
    </row>
    <row r="13" spans="1:12" s="448" customFormat="1" ht="18" customHeight="1">
      <c r="A13" s="2303">
        <v>2013</v>
      </c>
      <c r="B13" s="2304">
        <v>2663186569.8199997</v>
      </c>
      <c r="C13" s="2313">
        <f t="shared" si="4"/>
        <v>0.95177416884053523</v>
      </c>
      <c r="D13" s="2304">
        <v>115834844.37000003</v>
      </c>
      <c r="E13" s="2313">
        <f t="shared" si="1"/>
        <v>4.1397254691953878E-2</v>
      </c>
      <c r="F13" s="2309">
        <v>19107235.449999999</v>
      </c>
      <c r="G13" s="2313">
        <f t="shared" si="2"/>
        <v>6.8285764675109885E-3</v>
      </c>
      <c r="H13" s="2306">
        <f t="shared" si="3"/>
        <v>2798128649.6399994</v>
      </c>
      <c r="J13" s="2315"/>
      <c r="K13" s="2312"/>
      <c r="L13" s="801"/>
    </row>
    <row r="14" spans="1:12" s="448" customFormat="1" ht="18" customHeight="1">
      <c r="A14" s="2303">
        <v>2014</v>
      </c>
      <c r="B14" s="2316">
        <v>3005088863.5</v>
      </c>
      <c r="C14" s="2317">
        <f t="shared" si="4"/>
        <v>0.95169285075746779</v>
      </c>
      <c r="D14" s="2316">
        <v>131454109.10000002</v>
      </c>
      <c r="E14" s="2317">
        <f t="shared" si="1"/>
        <v>4.1630694304146058E-2</v>
      </c>
      <c r="F14" s="2318">
        <v>21081739.099999998</v>
      </c>
      <c r="G14" s="2317">
        <f t="shared" si="2"/>
        <v>6.6764549383862741E-3</v>
      </c>
      <c r="H14" s="2306">
        <f t="shared" si="3"/>
        <v>3157624711.6999998</v>
      </c>
      <c r="K14" s="2312"/>
      <c r="L14" s="801"/>
    </row>
    <row r="15" spans="1:12" s="448" customFormat="1" ht="18" customHeight="1">
      <c r="A15" s="2303">
        <v>2015</v>
      </c>
      <c r="B15" s="2316">
        <v>3382710516.6399999</v>
      </c>
      <c r="C15" s="2317">
        <f t="shared" si="4"/>
        <v>0.95338904993406337</v>
      </c>
      <c r="D15" s="2316">
        <v>147262666.77000001</v>
      </c>
      <c r="E15" s="2317">
        <f t="shared" si="1"/>
        <v>4.1504767632928548E-2</v>
      </c>
      <c r="F15" s="2318">
        <v>18117196.77</v>
      </c>
      <c r="G15" s="2317">
        <f t="shared" si="2"/>
        <v>5.106182433008059E-3</v>
      </c>
      <c r="H15" s="2306">
        <f t="shared" si="3"/>
        <v>3548090380.1799998</v>
      </c>
      <c r="I15" s="2268"/>
      <c r="J15" s="2308"/>
      <c r="K15" s="2312"/>
      <c r="L15" s="801"/>
    </row>
    <row r="16" spans="1:12" s="448" customFormat="1" ht="18" customHeight="1">
      <c r="A16" s="2303">
        <v>2016</v>
      </c>
      <c r="B16" s="2316">
        <v>3862688790.9599996</v>
      </c>
      <c r="C16" s="2317">
        <f t="shared" si="4"/>
        <v>0.95416022594621486</v>
      </c>
      <c r="D16" s="2316">
        <v>168521814.59</v>
      </c>
      <c r="E16" s="2317">
        <f t="shared" si="1"/>
        <v>4.1628208066458665E-2</v>
      </c>
      <c r="F16" s="2318">
        <v>17049514.629999999</v>
      </c>
      <c r="G16" s="2317">
        <f t="shared" si="2"/>
        <v>4.2115659873264068E-3</v>
      </c>
      <c r="H16" s="2306">
        <f t="shared" si="3"/>
        <v>4048260120.1799998</v>
      </c>
      <c r="I16" s="784"/>
      <c r="J16" s="2308"/>
      <c r="K16" s="2319"/>
      <c r="L16" s="784"/>
    </row>
    <row r="17" spans="1:12" s="448" customFormat="1" ht="18" customHeight="1">
      <c r="A17" s="2303">
        <v>2017</v>
      </c>
      <c r="B17" s="2316">
        <v>4365095869.0900002</v>
      </c>
      <c r="C17" s="2317">
        <f t="shared" si="4"/>
        <v>0.95451833422211996</v>
      </c>
      <c r="D17" s="2316">
        <v>189049670.72999999</v>
      </c>
      <c r="E17" s="2317">
        <f t="shared" si="1"/>
        <v>4.1339613653905587E-2</v>
      </c>
      <c r="F17" s="2318">
        <v>18941966.82</v>
      </c>
      <c r="G17" s="2317">
        <f t="shared" si="2"/>
        <v>4.1420521239746181E-3</v>
      </c>
      <c r="H17" s="2306">
        <f t="shared" si="3"/>
        <v>4573087506.6399994</v>
      </c>
      <c r="I17" s="801"/>
      <c r="J17" s="801"/>
      <c r="K17" s="801"/>
      <c r="L17" s="784"/>
    </row>
    <row r="18" spans="1:12" s="448" customFormat="1" ht="18" customHeight="1">
      <c r="A18" s="2303">
        <v>2018</v>
      </c>
      <c r="B18" s="2304">
        <v>4960308050.1199999</v>
      </c>
      <c r="C18" s="2313">
        <f t="shared" si="4"/>
        <v>0.95442170562015738</v>
      </c>
      <c r="D18" s="2304">
        <v>216582431.09999999</v>
      </c>
      <c r="E18" s="2313">
        <f t="shared" si="1"/>
        <v>4.1673011274535959E-2</v>
      </c>
      <c r="F18" s="2309">
        <v>20296486.460000001</v>
      </c>
      <c r="G18" s="2313">
        <f t="shared" si="2"/>
        <v>3.9052831053065342E-3</v>
      </c>
      <c r="H18" s="2306">
        <f t="shared" si="3"/>
        <v>5197186967.6800003</v>
      </c>
      <c r="I18" s="801"/>
      <c r="J18" s="801"/>
      <c r="K18" s="801"/>
      <c r="L18" s="801"/>
    </row>
    <row r="19" spans="1:12" s="448" customFormat="1" ht="18" customHeight="1">
      <c r="A19" s="2303">
        <v>2019</v>
      </c>
      <c r="B19" s="2304">
        <v>5454398175.96</v>
      </c>
      <c r="C19" s="2313">
        <f t="shared" si="4"/>
        <v>0.95509227720429402</v>
      </c>
      <c r="D19" s="2304">
        <v>236137407.19999999</v>
      </c>
      <c r="E19" s="2313">
        <f t="shared" si="1"/>
        <v>4.13488356918627E-2</v>
      </c>
      <c r="F19" s="2309">
        <v>20324305.609999999</v>
      </c>
      <c r="G19" s="2313">
        <f t="shared" si="2"/>
        <v>3.5588871038433815E-3</v>
      </c>
      <c r="H19" s="2306">
        <f t="shared" si="3"/>
        <v>5710859888.7699995</v>
      </c>
      <c r="I19" s="801"/>
      <c r="J19" s="801"/>
      <c r="K19" s="801"/>
      <c r="L19" s="801"/>
    </row>
    <row r="20" spans="1:12" s="448" customFormat="1" ht="18" customHeight="1">
      <c r="A20" s="2303" t="s">
        <v>1095</v>
      </c>
      <c r="B20" s="2304">
        <v>4456369739.3699999</v>
      </c>
      <c r="C20" s="2313">
        <f t="shared" si="4"/>
        <v>0.95728453792093926</v>
      </c>
      <c r="D20" s="2304">
        <v>193918839.90000001</v>
      </c>
      <c r="E20" s="2313">
        <f t="shared" si="1"/>
        <v>4.1656217482995368E-2</v>
      </c>
      <c r="F20" s="2309">
        <v>4931016.2</v>
      </c>
      <c r="G20" s="2313">
        <f t="shared" si="2"/>
        <v>1.0592445960655387E-3</v>
      </c>
      <c r="H20" s="2306">
        <f>B20+D20+F20</f>
        <v>4655219595.4699993</v>
      </c>
      <c r="I20" s="801"/>
      <c r="J20" s="801"/>
      <c r="K20" s="801"/>
      <c r="L20" s="801"/>
    </row>
    <row r="21" spans="1:12" s="452" customFormat="1" ht="18" customHeight="1">
      <c r="A21" s="2320" t="s">
        <v>2</v>
      </c>
      <c r="B21" s="2321">
        <f>SUM(B5:B20)</f>
        <v>46038529203.989998</v>
      </c>
      <c r="C21" s="2322">
        <f t="shared" si="4"/>
        <v>0.95262005748029521</v>
      </c>
      <c r="D21" s="2321">
        <f>SUM(D5:D20)</f>
        <v>1993409991.3199999</v>
      </c>
      <c r="E21" s="2322">
        <f t="shared" si="1"/>
        <v>4.1247241676618911E-2</v>
      </c>
      <c r="F21" s="2321">
        <f>SUM(F5:F20)</f>
        <v>296383143.14999998</v>
      </c>
      <c r="G21" s="2322">
        <f>F21/H21</f>
        <v>6.1327008430858837E-3</v>
      </c>
      <c r="H21" s="2323">
        <f>SUM(H5:H20)</f>
        <v>48328322338.459999</v>
      </c>
      <c r="I21" s="802"/>
      <c r="J21" s="802"/>
      <c r="K21" s="802"/>
      <c r="L21" s="802"/>
    </row>
    <row r="22" spans="1:12" customFormat="1">
      <c r="B22" s="12"/>
      <c r="C22" s="12"/>
      <c r="D22" s="12"/>
      <c r="E22" s="12"/>
      <c r="F22" s="12"/>
      <c r="G22" s="17"/>
      <c r="H22" s="17"/>
      <c r="I22" s="17"/>
      <c r="J22" s="17"/>
      <c r="K22" s="17"/>
      <c r="L22" s="17"/>
    </row>
    <row r="23" spans="1:12" customFormat="1">
      <c r="B23" s="129"/>
      <c r="C23" s="129"/>
      <c r="D23" s="129"/>
      <c r="E23" s="129"/>
      <c r="F23" s="129"/>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7"/>
      <c r="K38" s="67"/>
    </row>
    <row r="39" spans="3:12" customFormat="1">
      <c r="C39" s="17"/>
      <c r="D39" s="17"/>
      <c r="E39" s="17"/>
      <c r="F39" s="17"/>
      <c r="G39" s="17"/>
      <c r="H39" s="17"/>
      <c r="J39" s="67"/>
      <c r="K39" s="67"/>
    </row>
    <row r="40" spans="3:12" customFormat="1">
      <c r="C40" s="17"/>
      <c r="D40" s="17"/>
      <c r="E40" s="17"/>
      <c r="F40" s="17"/>
      <c r="G40" s="17"/>
      <c r="H40" s="17"/>
      <c r="J40" s="67"/>
      <c r="K40" s="67"/>
    </row>
    <row r="41" spans="3:12" customFormat="1" ht="39" customHeigh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ustomFormat="1">
      <c r="J51" s="67"/>
      <c r="K51" s="67"/>
    </row>
    <row r="52" spans="1:11" customFormat="1">
      <c r="J52" s="67"/>
      <c r="K52" s="67"/>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8" sqref="J8"/>
    </sheetView>
  </sheetViews>
  <sheetFormatPr baseColWidth="10" defaultColWidth="11.42578125" defaultRowHeight="15"/>
  <cols>
    <col min="1" max="1" width="12" style="47" customWidth="1"/>
    <col min="2" max="2" width="20.28515625" style="47" customWidth="1"/>
    <col min="3" max="3" width="17.85546875" style="47" customWidth="1"/>
    <col min="4" max="4" width="18.85546875" style="47" customWidth="1"/>
    <col min="5" max="5" width="11.85546875" style="47" customWidth="1"/>
    <col min="6" max="6" width="18.28515625" style="47" customWidth="1"/>
    <col min="7" max="7" width="15.85546875" style="47" customWidth="1"/>
    <col min="8" max="8" width="21.5703125" style="47" customWidth="1"/>
    <col min="9" max="9" width="18.7109375" style="47" customWidth="1"/>
    <col min="10" max="10" width="21.5703125" style="47" customWidth="1"/>
    <col min="11" max="11" width="18.7109375" style="47" customWidth="1"/>
    <col min="12" max="12" width="14" style="47" customWidth="1"/>
    <col min="13" max="13" width="13.28515625" style="47" customWidth="1"/>
    <col min="14" max="14" width="6.7109375" style="47" bestFit="1" customWidth="1"/>
    <col min="15" max="16384" width="11.42578125" style="47"/>
  </cols>
  <sheetData>
    <row r="1" spans="1:12" customFormat="1" ht="61.5" customHeight="1">
      <c r="A1" s="2514"/>
      <c r="B1" s="2514"/>
      <c r="C1" s="2514"/>
      <c r="D1" s="2514"/>
      <c r="E1" s="2514"/>
      <c r="F1" s="2514"/>
      <c r="G1" s="2514"/>
      <c r="H1" s="2514"/>
      <c r="I1" s="2514"/>
      <c r="J1" s="2514"/>
      <c r="K1" s="2514"/>
      <c r="L1" s="2514"/>
    </row>
    <row r="2" spans="1:12" s="67" customFormat="1" ht="8.25" customHeight="1">
      <c r="A2" s="65"/>
      <c r="B2" s="65"/>
      <c r="C2" s="65"/>
      <c r="D2" s="65"/>
      <c r="E2" s="65"/>
      <c r="F2" s="65"/>
      <c r="G2" s="65"/>
      <c r="H2" s="65"/>
      <c r="I2" s="65"/>
      <c r="J2" s="65"/>
      <c r="K2" s="65"/>
      <c r="L2" s="65"/>
    </row>
    <row r="3" spans="1:12" customFormat="1" ht="24" customHeight="1">
      <c r="A3" s="65"/>
      <c r="B3" s="2515" t="s">
        <v>105</v>
      </c>
      <c r="C3" s="2516"/>
      <c r="D3" s="2516"/>
      <c r="E3" s="2516"/>
      <c r="F3" s="2516"/>
      <c r="G3" s="2516"/>
      <c r="H3" s="2517"/>
      <c r="I3" s="65"/>
      <c r="J3" s="65"/>
      <c r="K3" s="65"/>
      <c r="L3" s="65"/>
    </row>
    <row r="4" spans="1:12" s="563" customFormat="1" ht="43.5" customHeight="1">
      <c r="A4" s="942" t="s">
        <v>18</v>
      </c>
      <c r="B4" s="2324" t="s">
        <v>97</v>
      </c>
      <c r="C4" s="2325" t="s">
        <v>119</v>
      </c>
      <c r="D4" s="2325" t="s">
        <v>549</v>
      </c>
      <c r="E4" s="2325" t="s">
        <v>119</v>
      </c>
      <c r="F4" s="2326" t="s">
        <v>99</v>
      </c>
      <c r="G4" s="2325" t="s">
        <v>119</v>
      </c>
      <c r="H4" s="2327" t="s">
        <v>2</v>
      </c>
      <c r="I4" s="561"/>
      <c r="J4" s="561"/>
      <c r="K4" s="561"/>
      <c r="L4" s="562"/>
    </row>
    <row r="5" spans="1:12" customFormat="1" ht="15.75" customHeight="1">
      <c r="A5" s="1523" t="s">
        <v>956</v>
      </c>
      <c r="B5" s="1637">
        <v>475932256.13</v>
      </c>
      <c r="C5" s="912">
        <f t="shared" ref="C5:C17" si="0">+B5/H5</f>
        <v>0.95486130418714155</v>
      </c>
      <c r="D5" s="379">
        <v>20710438.300000001</v>
      </c>
      <c r="E5" s="377">
        <f t="shared" ref="E5:E17" si="1">+D5/H5</f>
        <v>4.1551283550791018E-2</v>
      </c>
      <c r="F5" s="379">
        <v>1788076.66</v>
      </c>
      <c r="G5" s="1791">
        <f t="shared" ref="G5:G17" si="2">+F5/H5</f>
        <v>3.5874122620674497E-3</v>
      </c>
      <c r="H5" s="298">
        <f t="shared" ref="H5:H17" si="3">+F5+D5+B5</f>
        <v>498430771.08999997</v>
      </c>
      <c r="I5" s="60"/>
      <c r="J5" s="60"/>
      <c r="K5" s="60"/>
      <c r="L5" s="60"/>
    </row>
    <row r="6" spans="1:12" customFormat="1" ht="15.75" customHeight="1">
      <c r="A6" s="1523" t="s">
        <v>971</v>
      </c>
      <c r="B6" s="1637">
        <v>473884811.80000001</v>
      </c>
      <c r="C6" s="912">
        <f t="shared" si="0"/>
        <v>0.95524070803625805</v>
      </c>
      <c r="D6" s="379">
        <v>20621320.82</v>
      </c>
      <c r="E6" s="377">
        <f t="shared" si="1"/>
        <v>4.1567749398672811E-2</v>
      </c>
      <c r="F6" s="379">
        <v>1583290.51</v>
      </c>
      <c r="G6" s="1791">
        <f t="shared" si="2"/>
        <v>3.1915425650691598E-3</v>
      </c>
      <c r="H6" s="298">
        <f t="shared" si="3"/>
        <v>496089423.13</v>
      </c>
      <c r="I6" s="60"/>
      <c r="J6" s="60"/>
      <c r="K6" s="60"/>
      <c r="L6" s="60"/>
    </row>
    <row r="7" spans="1:12" s="610" customFormat="1" ht="15.75" customHeight="1">
      <c r="A7" s="1523" t="s">
        <v>983</v>
      </c>
      <c r="B7" s="1637">
        <v>513968857.92000002</v>
      </c>
      <c r="C7" s="912">
        <f t="shared" si="0"/>
        <v>0.95526984072963173</v>
      </c>
      <c r="D7" s="379">
        <v>22365782.550000001</v>
      </c>
      <c r="E7" s="377">
        <f t="shared" si="1"/>
        <v>4.1569362044222583E-2</v>
      </c>
      <c r="F7" s="379">
        <v>1700620.36</v>
      </c>
      <c r="G7" s="1791">
        <f t="shared" si="2"/>
        <v>3.1607972261456217E-3</v>
      </c>
      <c r="H7" s="298">
        <f t="shared" si="3"/>
        <v>538035260.83000004</v>
      </c>
      <c r="I7" s="60"/>
      <c r="J7" s="60" t="s">
        <v>10</v>
      </c>
      <c r="K7" s="60"/>
      <c r="L7" s="60"/>
    </row>
    <row r="8" spans="1:12" s="610" customFormat="1" ht="15.75" customHeight="1">
      <c r="A8" s="1523" t="s">
        <v>996</v>
      </c>
      <c r="B8" s="1637">
        <v>484745827.23000002</v>
      </c>
      <c r="C8" s="912">
        <f t="shared" si="0"/>
        <v>0.95394268515822855</v>
      </c>
      <c r="D8" s="379">
        <v>21094089.91</v>
      </c>
      <c r="E8" s="377">
        <f t="shared" si="1"/>
        <v>4.1511554384493624E-2</v>
      </c>
      <c r="F8" s="379">
        <v>2309927.4700000002</v>
      </c>
      <c r="G8" s="1791">
        <f t="shared" si="2"/>
        <v>4.545760457277807E-3</v>
      </c>
      <c r="H8" s="298">
        <f t="shared" si="3"/>
        <v>508149844.61000001</v>
      </c>
      <c r="I8" s="60"/>
      <c r="J8" s="60"/>
      <c r="K8" s="60"/>
      <c r="L8" s="60"/>
    </row>
    <row r="9" spans="1:12" s="610" customFormat="1" ht="15.75" customHeight="1">
      <c r="A9" s="1523" t="s">
        <v>1000</v>
      </c>
      <c r="B9" s="1637">
        <v>478987710.42000002</v>
      </c>
      <c r="C9" s="912">
        <f t="shared" si="0"/>
        <v>0.95634998272180549</v>
      </c>
      <c r="D9" s="379">
        <v>20843392.309999999</v>
      </c>
      <c r="E9" s="377">
        <f t="shared" si="1"/>
        <v>4.1616052858754075E-2</v>
      </c>
      <c r="F9" s="379">
        <v>1018710.7</v>
      </c>
      <c r="G9" s="1791">
        <f t="shared" si="2"/>
        <v>2.0339644194404347E-3</v>
      </c>
      <c r="H9" s="298">
        <f t="shared" si="3"/>
        <v>500849813.43000001</v>
      </c>
      <c r="I9" s="60"/>
      <c r="J9" s="60"/>
      <c r="K9" s="60"/>
      <c r="L9" s="60"/>
    </row>
    <row r="10" spans="1:12" s="610" customFormat="1" ht="15.75" customHeight="1">
      <c r="A10" s="1523" t="s">
        <v>1025</v>
      </c>
      <c r="B10" s="1637">
        <v>503037705.75</v>
      </c>
      <c r="C10" s="912">
        <f t="shared" si="0"/>
        <v>0.95777755076465998</v>
      </c>
      <c r="D10" s="379">
        <v>21889650.23</v>
      </c>
      <c r="E10" s="377">
        <f t="shared" si="1"/>
        <v>4.1677622461970841E-2</v>
      </c>
      <c r="F10" s="379">
        <v>286150.38</v>
      </c>
      <c r="G10" s="1791">
        <f t="shared" si="2"/>
        <v>5.4482677336911884E-4</v>
      </c>
      <c r="H10" s="298">
        <f t="shared" si="3"/>
        <v>525213506.36000001</v>
      </c>
      <c r="I10" s="60"/>
      <c r="J10" s="60"/>
      <c r="K10" s="60"/>
      <c r="L10" s="60"/>
    </row>
    <row r="11" spans="1:12" s="610" customFormat="1" ht="15.75" customHeight="1">
      <c r="A11" s="1523" t="s">
        <v>1030</v>
      </c>
      <c r="B11" s="1637">
        <v>420739101.52999997</v>
      </c>
      <c r="C11" s="912">
        <f t="shared" si="0"/>
        <v>0.95814703169813265</v>
      </c>
      <c r="D11" s="379">
        <v>18308355.489999998</v>
      </c>
      <c r="E11" s="377">
        <f t="shared" si="1"/>
        <v>4.1693525522649585E-2</v>
      </c>
      <c r="F11" s="379">
        <v>70014.11</v>
      </c>
      <c r="G11" s="1791">
        <f t="shared" si="2"/>
        <v>1.5944277921766507E-4</v>
      </c>
      <c r="H11" s="298">
        <f t="shared" si="3"/>
        <v>439117471.13</v>
      </c>
      <c r="I11" s="60"/>
      <c r="J11" s="60"/>
      <c r="K11" s="60"/>
      <c r="L11" s="60"/>
    </row>
    <row r="12" spans="1:12" s="610" customFormat="1" ht="15.75" customHeight="1">
      <c r="A12" s="1523" t="s">
        <v>1034</v>
      </c>
      <c r="B12" s="1637">
        <v>421264673.02999997</v>
      </c>
      <c r="C12" s="912">
        <f t="shared" si="0"/>
        <v>0.95828510521391652</v>
      </c>
      <c r="D12" s="379">
        <v>18331284.600000001</v>
      </c>
      <c r="E12" s="378">
        <f t="shared" si="1"/>
        <v>4.1699667967093602E-2</v>
      </c>
      <c r="F12" s="379">
        <v>6693.75</v>
      </c>
      <c r="G12" s="1007">
        <f t="shared" si="2"/>
        <v>1.5226818989801335E-5</v>
      </c>
      <c r="H12" s="298">
        <f t="shared" si="3"/>
        <v>439602651.38</v>
      </c>
      <c r="I12" s="60"/>
      <c r="J12" s="60"/>
      <c r="K12" s="60"/>
      <c r="L12" s="60"/>
    </row>
    <row r="13" spans="1:12" s="610" customFormat="1" ht="15.75" customHeight="1">
      <c r="A13" s="1523" t="s">
        <v>1041</v>
      </c>
      <c r="B13" s="1637">
        <v>398130468.42000002</v>
      </c>
      <c r="C13" s="912">
        <f t="shared" si="0"/>
        <v>0.95828717597190494</v>
      </c>
      <c r="D13" s="379">
        <v>17324578.66</v>
      </c>
      <c r="E13" s="378">
        <f t="shared" si="1"/>
        <v>4.1699701168011721E-2</v>
      </c>
      <c r="F13" s="379">
        <v>5452.03</v>
      </c>
      <c r="G13" s="1007">
        <f t="shared" si="2"/>
        <v>1.3122860083399853E-5</v>
      </c>
      <c r="H13" s="298">
        <f t="shared" si="3"/>
        <v>415460499.11000001</v>
      </c>
      <c r="I13" s="60"/>
      <c r="J13" s="60"/>
      <c r="K13" s="60"/>
      <c r="L13" s="60"/>
    </row>
    <row r="14" spans="1:12" s="610" customFormat="1" ht="15.75" customHeight="1">
      <c r="A14" s="1636" t="s">
        <v>1045</v>
      </c>
      <c r="B14" s="1637">
        <v>431530494.44999999</v>
      </c>
      <c r="C14" s="912">
        <f t="shared" si="0"/>
        <v>0.9582946549518141</v>
      </c>
      <c r="D14" s="379">
        <v>18777934.789999999</v>
      </c>
      <c r="E14" s="378">
        <f t="shared" si="1"/>
        <v>4.1699937250612336E-2</v>
      </c>
      <c r="F14" s="379">
        <v>2435.19</v>
      </c>
      <c r="G14" s="1007">
        <f t="shared" si="2"/>
        <v>5.4077975735327741E-6</v>
      </c>
      <c r="H14" s="298">
        <f t="shared" si="3"/>
        <v>450310864.43000001</v>
      </c>
      <c r="I14" s="60"/>
      <c r="J14" s="60"/>
      <c r="K14" s="60"/>
      <c r="L14" s="60"/>
    </row>
    <row r="15" spans="1:12" s="610" customFormat="1" ht="15.75" customHeight="1">
      <c r="A15" s="1523" t="s">
        <v>1048</v>
      </c>
      <c r="B15" s="1637">
        <v>435149158.42000002</v>
      </c>
      <c r="C15" s="912">
        <f t="shared" si="0"/>
        <v>0.95741529058530028</v>
      </c>
      <c r="D15" s="379">
        <v>18935454.800000001</v>
      </c>
      <c r="E15" s="378">
        <f t="shared" si="1"/>
        <v>4.1661792534616063E-2</v>
      </c>
      <c r="F15" s="379">
        <v>419469.49</v>
      </c>
      <c r="G15" s="1007">
        <f t="shared" si="2"/>
        <v>9.2291688008366217E-4</v>
      </c>
      <c r="H15" s="298">
        <f t="shared" si="3"/>
        <v>454504082.71000004</v>
      </c>
      <c r="I15" s="60"/>
      <c r="J15" s="60"/>
      <c r="K15" s="60"/>
      <c r="L15" s="60"/>
    </row>
    <row r="16" spans="1:12" s="610" customFormat="1" ht="15.75" customHeight="1">
      <c r="A16" s="1636" t="s">
        <v>1069</v>
      </c>
      <c r="B16" s="1637">
        <v>438532772.93000001</v>
      </c>
      <c r="C16" s="912">
        <f t="shared" si="0"/>
        <v>0.95736311761311532</v>
      </c>
      <c r="D16" s="379">
        <v>19082600.93</v>
      </c>
      <c r="E16" s="378">
        <f t="shared" si="1"/>
        <v>4.1659322737614156E-2</v>
      </c>
      <c r="F16" s="379">
        <v>447784.06</v>
      </c>
      <c r="G16" s="1007">
        <f t="shared" si="2"/>
        <v>9.7755964927047183E-4</v>
      </c>
      <c r="H16" s="298">
        <f>+F16+D16+B16</f>
        <v>458063157.92000002</v>
      </c>
      <c r="I16" s="60"/>
      <c r="J16" s="60"/>
      <c r="K16" s="60"/>
      <c r="L16" s="60"/>
    </row>
    <row r="17" spans="1:12" s="610" customFormat="1" ht="15.75" customHeight="1">
      <c r="A17" s="1524" t="s">
        <v>1078</v>
      </c>
      <c r="B17" s="1779">
        <v>444251827.19</v>
      </c>
      <c r="C17" s="1780">
        <f t="shared" si="0"/>
        <v>0.9575472044361365</v>
      </c>
      <c r="D17" s="1781">
        <v>19331498.02</v>
      </c>
      <c r="E17" s="1782">
        <f t="shared" si="1"/>
        <v>4.166740743352508E-2</v>
      </c>
      <c r="F17" s="1781">
        <v>364379.02</v>
      </c>
      <c r="G17" s="2328">
        <f t="shared" si="2"/>
        <v>7.8538813033841577E-4</v>
      </c>
      <c r="H17" s="1783">
        <f t="shared" si="3"/>
        <v>463947704.23000002</v>
      </c>
      <c r="I17" s="60"/>
      <c r="J17" s="60"/>
      <c r="K17" s="60"/>
      <c r="L17" s="60"/>
    </row>
    <row r="18" spans="1:12" customFormat="1" ht="15.75" customHeight="1">
      <c r="A18" s="714"/>
      <c r="B18" s="297"/>
      <c r="C18" s="378"/>
      <c r="D18" s="379"/>
      <c r="E18" s="378"/>
      <c r="F18" s="379"/>
      <c r="G18" s="378"/>
      <c r="H18" s="715"/>
      <c r="I18" s="60"/>
      <c r="J18" s="60"/>
      <c r="K18" s="60"/>
      <c r="L18" s="60"/>
    </row>
    <row r="19" spans="1:12" customFormat="1" ht="15.75">
      <c r="A19" s="714"/>
      <c r="B19" s="714"/>
      <c r="C19" s="714"/>
      <c r="D19" s="714"/>
      <c r="E19" s="714"/>
      <c r="F19" s="379"/>
      <c r="G19" s="377"/>
      <c r="H19" s="715"/>
      <c r="I19" s="60"/>
      <c r="J19" s="60"/>
      <c r="K19" s="60"/>
      <c r="L19" s="60"/>
    </row>
    <row r="20" spans="1:12" customFormat="1">
      <c r="A20" s="61"/>
      <c r="B20" s="61"/>
      <c r="C20" s="60"/>
      <c r="D20" s="60"/>
      <c r="E20" s="60"/>
      <c r="F20" s="60"/>
      <c r="G20" s="60"/>
      <c r="H20" s="60"/>
      <c r="I20" s="60"/>
      <c r="J20" s="60"/>
      <c r="K20" s="60"/>
      <c r="L20" s="60"/>
    </row>
    <row r="21" spans="1:12" customFormat="1">
      <c r="A21" s="61"/>
      <c r="B21" s="61"/>
      <c r="C21" s="60"/>
      <c r="D21" s="60"/>
      <c r="E21" s="60"/>
      <c r="F21" s="60"/>
      <c r="G21" s="60"/>
      <c r="H21" s="60"/>
      <c r="I21" s="60"/>
      <c r="J21" s="60"/>
      <c r="K21" s="60"/>
      <c r="L21" s="60"/>
    </row>
    <row r="22" spans="1:12" customFormat="1">
      <c r="A22" s="61"/>
      <c r="B22" s="61"/>
      <c r="C22" s="60"/>
      <c r="D22" s="60"/>
      <c r="E22" s="60"/>
      <c r="F22" s="60"/>
      <c r="G22" s="60"/>
      <c r="H22" s="60"/>
      <c r="I22" s="60"/>
      <c r="J22" s="60"/>
      <c r="K22" s="60"/>
      <c r="L22" s="60"/>
    </row>
    <row r="23" spans="1:12" customFormat="1">
      <c r="A23" s="61"/>
      <c r="B23" s="61"/>
      <c r="C23" s="60"/>
      <c r="D23" s="60"/>
      <c r="E23" s="60"/>
      <c r="F23" s="60"/>
      <c r="G23" s="60"/>
      <c r="H23" s="60"/>
      <c r="I23" s="60"/>
      <c r="J23" s="60"/>
      <c r="K23" s="60"/>
      <c r="L23" s="60"/>
    </row>
    <row r="24" spans="1:12" customFormat="1">
      <c r="A24" s="61"/>
      <c r="B24" s="61"/>
      <c r="C24" s="60"/>
      <c r="D24" s="60"/>
      <c r="E24" s="60"/>
      <c r="F24" s="60"/>
      <c r="G24" s="60"/>
      <c r="H24" s="60"/>
      <c r="I24" s="60"/>
      <c r="J24" s="60"/>
      <c r="K24" s="60"/>
      <c r="L24" s="60"/>
    </row>
    <row r="25" spans="1:12" customFormat="1">
      <c r="A25" s="61"/>
      <c r="B25" s="61"/>
      <c r="C25" s="60"/>
      <c r="D25" s="60"/>
      <c r="E25" s="60"/>
      <c r="F25" s="60"/>
      <c r="G25" s="60"/>
      <c r="H25" s="60"/>
      <c r="I25" s="60"/>
      <c r="J25" s="60"/>
      <c r="K25" s="60"/>
      <c r="L25" s="60"/>
    </row>
    <row r="26" spans="1:12" customFormat="1">
      <c r="A26" s="61"/>
      <c r="B26" s="61"/>
      <c r="C26" s="60"/>
      <c r="D26" s="60"/>
      <c r="E26" s="60"/>
      <c r="F26" s="60"/>
      <c r="G26" s="60"/>
      <c r="H26" s="60"/>
      <c r="I26" s="60"/>
      <c r="J26" s="60"/>
      <c r="K26" s="60"/>
      <c r="L26" s="60"/>
    </row>
    <row r="27" spans="1:12" customFormat="1">
      <c r="A27" s="61"/>
      <c r="B27" s="61"/>
      <c r="C27" s="60"/>
      <c r="D27" s="60"/>
      <c r="E27" s="60"/>
      <c r="F27" s="60"/>
      <c r="G27" s="60"/>
      <c r="H27" s="60"/>
      <c r="I27" s="60"/>
      <c r="J27" s="60"/>
      <c r="K27" s="60"/>
      <c r="L27" s="60"/>
    </row>
    <row r="28" spans="1:12" customFormat="1">
      <c r="A28" s="61"/>
      <c r="B28" s="61"/>
      <c r="C28" s="60"/>
      <c r="D28" s="60"/>
      <c r="E28" s="60"/>
      <c r="F28" s="60"/>
      <c r="G28" s="60"/>
      <c r="H28" s="60"/>
      <c r="I28" s="60"/>
      <c r="J28" s="60"/>
      <c r="K28" s="60"/>
      <c r="L28" s="60"/>
    </row>
    <row r="29" spans="1:12" customFormat="1">
      <c r="A29" s="61"/>
      <c r="B29" s="61"/>
      <c r="C29" s="60"/>
      <c r="D29" s="60"/>
      <c r="E29" s="60"/>
      <c r="F29" s="60"/>
      <c r="G29" s="60"/>
      <c r="H29" s="60"/>
      <c r="I29" s="60"/>
      <c r="J29" s="60"/>
      <c r="K29" s="60"/>
      <c r="L29" s="60"/>
    </row>
    <row r="30" spans="1:12" customFormat="1">
      <c r="A30" s="61"/>
      <c r="B30" s="61"/>
      <c r="C30" s="60"/>
      <c r="D30" s="60"/>
      <c r="E30" s="60"/>
      <c r="F30" s="60"/>
      <c r="G30" s="60"/>
      <c r="H30" s="60"/>
      <c r="I30" s="60"/>
      <c r="J30" s="60"/>
      <c r="K30" s="60"/>
      <c r="L30" s="60"/>
    </row>
    <row r="31" spans="1:12" customFormat="1">
      <c r="A31" s="61"/>
      <c r="B31" s="61"/>
      <c r="C31" s="60"/>
      <c r="D31" s="60"/>
      <c r="E31" s="60"/>
      <c r="F31" s="60"/>
      <c r="G31" s="60"/>
      <c r="H31" s="60"/>
      <c r="I31" s="60"/>
      <c r="J31" s="60"/>
      <c r="K31" s="60"/>
      <c r="L31" s="60"/>
    </row>
    <row r="32" spans="1:12" customFormat="1">
      <c r="A32" s="61"/>
      <c r="B32" s="61"/>
      <c r="C32" s="60"/>
      <c r="D32" s="60"/>
      <c r="E32" s="60"/>
      <c r="F32" s="60"/>
      <c r="G32" s="60"/>
      <c r="H32" s="60"/>
      <c r="I32" s="60"/>
      <c r="J32" s="60"/>
      <c r="K32" s="60"/>
      <c r="L32" s="60"/>
    </row>
    <row r="33" spans="1:12" customFormat="1">
      <c r="A33" s="61"/>
      <c r="B33" s="61"/>
      <c r="C33" s="60"/>
      <c r="D33" s="60"/>
      <c r="E33" s="60"/>
      <c r="F33" s="60"/>
      <c r="G33" s="60"/>
      <c r="H33" s="60"/>
      <c r="I33" s="60"/>
      <c r="J33" s="60"/>
      <c r="K33" s="60"/>
      <c r="L33" s="60"/>
    </row>
    <row r="34" spans="1:12" customFormat="1">
      <c r="A34" s="61"/>
      <c r="B34" s="61"/>
      <c r="C34" s="60"/>
      <c r="D34" s="60"/>
      <c r="E34" s="60"/>
      <c r="F34" s="60"/>
      <c r="G34" s="60"/>
      <c r="H34" s="60"/>
      <c r="I34" s="60"/>
      <c r="J34" s="60"/>
      <c r="K34" s="60"/>
      <c r="L34" s="60"/>
    </row>
    <row r="35" spans="1:12" customFormat="1">
      <c r="A35" s="61"/>
      <c r="B35" s="61"/>
      <c r="C35" s="60"/>
      <c r="D35" s="60"/>
      <c r="E35" s="60"/>
      <c r="F35" s="60"/>
      <c r="G35" s="60"/>
      <c r="H35" s="60"/>
      <c r="I35" s="60"/>
      <c r="J35" s="60"/>
      <c r="K35" s="60"/>
      <c r="L35" s="60"/>
    </row>
    <row r="36" spans="1:12" customFormat="1">
      <c r="A36" s="61"/>
      <c r="B36" s="61"/>
      <c r="C36" s="60"/>
      <c r="D36" s="60"/>
      <c r="E36" s="60"/>
      <c r="F36" s="60"/>
      <c r="G36" s="60"/>
      <c r="H36" s="60"/>
      <c r="I36" s="60"/>
      <c r="J36" s="60"/>
      <c r="K36" s="60"/>
      <c r="L36" s="60"/>
    </row>
    <row r="37" spans="1:12" customFormat="1">
      <c r="A37" s="61"/>
      <c r="B37" s="61"/>
      <c r="C37" s="60"/>
      <c r="D37" s="60"/>
      <c r="E37" s="60"/>
      <c r="F37" s="60"/>
      <c r="G37" s="60"/>
      <c r="H37" s="60"/>
      <c r="I37" s="60"/>
      <c r="J37" s="60"/>
      <c r="K37" s="60"/>
      <c r="L37" s="60"/>
    </row>
    <row r="38" spans="1:12" customFormat="1">
      <c r="A38" s="61"/>
      <c r="B38" s="61"/>
      <c r="C38" s="60"/>
      <c r="D38" s="60"/>
      <c r="E38" s="60"/>
      <c r="F38" s="60"/>
      <c r="G38" s="60"/>
      <c r="H38" s="60"/>
      <c r="I38" s="60"/>
      <c r="J38" s="60"/>
      <c r="K38" s="60"/>
      <c r="L38" s="60"/>
    </row>
    <row r="39" spans="1:12" customFormat="1">
      <c r="A39" s="61"/>
      <c r="B39" s="61"/>
      <c r="C39" s="60"/>
      <c r="D39" s="60"/>
      <c r="E39" s="60"/>
      <c r="F39" s="60"/>
      <c r="G39" s="60"/>
      <c r="H39" s="60"/>
      <c r="I39" s="60"/>
      <c r="J39" s="60"/>
      <c r="K39" s="60"/>
      <c r="L39" s="60"/>
    </row>
    <row r="40" spans="1:12" customFormat="1">
      <c r="A40" s="61"/>
      <c r="B40" s="61"/>
      <c r="C40" s="60"/>
      <c r="D40" s="60"/>
      <c r="E40" s="60"/>
      <c r="F40" s="60"/>
      <c r="G40" s="60"/>
      <c r="H40" s="60"/>
      <c r="I40" s="60"/>
      <c r="J40" s="60"/>
      <c r="K40" s="60"/>
      <c r="L40" s="60"/>
    </row>
    <row r="41" spans="1:12" customFormat="1">
      <c r="A41" s="61"/>
      <c r="B41" s="61"/>
      <c r="C41" s="60"/>
      <c r="D41" s="60"/>
      <c r="E41" s="60"/>
      <c r="F41" s="60"/>
      <c r="G41" s="60"/>
      <c r="H41" s="60"/>
      <c r="I41" s="60"/>
      <c r="J41" s="60"/>
      <c r="K41" s="60"/>
      <c r="L41" s="60"/>
    </row>
    <row r="42" spans="1:12" customFormat="1">
      <c r="A42" s="61"/>
      <c r="B42" s="61"/>
      <c r="C42" s="60"/>
      <c r="D42" s="60"/>
      <c r="E42" s="60"/>
      <c r="F42" s="60"/>
      <c r="G42" s="60"/>
      <c r="H42" s="60"/>
      <c r="I42" s="17"/>
      <c r="J42" s="60"/>
      <c r="K42" s="60"/>
      <c r="L42" s="60"/>
    </row>
    <row r="43" spans="1:12" customFormat="1">
      <c r="A43" s="61"/>
      <c r="B43" s="61"/>
      <c r="C43" s="60"/>
      <c r="D43" s="60"/>
      <c r="E43" s="60"/>
      <c r="F43" s="60"/>
      <c r="G43" s="60"/>
      <c r="H43" s="60"/>
      <c r="I43" s="17"/>
      <c r="J43" s="17"/>
      <c r="K43" s="17"/>
      <c r="L43" s="17"/>
    </row>
    <row r="44" spans="1:12" customFormat="1">
      <c r="A44" s="61"/>
      <c r="B44" s="61"/>
      <c r="C44" s="60"/>
      <c r="D44" s="60"/>
      <c r="E44" s="60"/>
      <c r="F44" s="60"/>
      <c r="G44" s="60"/>
      <c r="H44" s="60"/>
      <c r="I44" s="17"/>
      <c r="J44" s="17"/>
      <c r="K44" s="17"/>
      <c r="L44" s="17"/>
    </row>
    <row r="45" spans="1:12" customFormat="1">
      <c r="A45" s="61"/>
      <c r="B45" s="61"/>
      <c r="C45" s="60"/>
      <c r="D45" s="60"/>
      <c r="E45" s="60"/>
      <c r="F45" s="60"/>
      <c r="G45" s="60"/>
      <c r="H45" s="60"/>
      <c r="I45" s="48"/>
      <c r="J45" s="17"/>
      <c r="K45" s="17"/>
      <c r="L45" s="17"/>
    </row>
    <row r="46" spans="1:12">
      <c r="A46" s="61"/>
      <c r="B46" s="61"/>
      <c r="C46" s="60"/>
      <c r="D46" s="60"/>
      <c r="E46" s="60"/>
      <c r="F46" s="60"/>
      <c r="G46" s="60"/>
      <c r="H46" s="60"/>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c r="J50" s="48"/>
      <c r="K50" s="48"/>
      <c r="L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6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78"/>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O1048576"/>
    </sheetView>
  </sheetViews>
  <sheetFormatPr baseColWidth="10" defaultColWidth="11.42578125" defaultRowHeight="15"/>
  <cols>
    <col min="1" max="1" width="12.140625" style="67" customWidth="1"/>
    <col min="2" max="4" width="9.5703125" style="67" customWidth="1"/>
    <col min="5" max="5" width="14.5703125" style="67" customWidth="1"/>
    <col min="6" max="7" width="9.5703125" style="67" customWidth="1"/>
    <col min="8" max="8" width="12" style="67" customWidth="1"/>
    <col min="9" max="9" width="9.5703125" style="67" customWidth="1"/>
    <col min="10" max="10" width="11.42578125" style="67"/>
    <col min="11" max="11" width="17.85546875" style="67" customWidth="1"/>
    <col min="12" max="16384" width="11.42578125" style="67"/>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D13" sqref="D13"/>
    </sheetView>
  </sheetViews>
  <sheetFormatPr baseColWidth="10" defaultColWidth="11.5703125" defaultRowHeight="15"/>
  <cols>
    <col min="1" max="1" width="24.140625" style="408" customWidth="1"/>
    <col min="2" max="2" width="21.140625" style="408" customWidth="1"/>
    <col min="3" max="3" width="20.7109375" style="408" customWidth="1"/>
    <col min="4" max="4" width="35.28515625" style="408" customWidth="1"/>
    <col min="5" max="5" width="46.42578125" style="408" customWidth="1"/>
    <col min="6" max="7" width="31.7109375" style="408" customWidth="1"/>
    <col min="8" max="8" width="30" style="408" customWidth="1"/>
    <col min="9" max="9" width="28.5703125" style="408" customWidth="1"/>
    <col min="10" max="10" width="23.42578125" style="408" customWidth="1"/>
    <col min="11" max="11" width="17" style="408" customWidth="1"/>
    <col min="12" max="12" width="28.7109375" style="408" customWidth="1"/>
    <col min="13" max="13" width="24.7109375" style="408" customWidth="1"/>
    <col min="14" max="14" width="29.7109375" style="408" customWidth="1"/>
    <col min="15" max="15" width="41.42578125" style="408" customWidth="1"/>
    <col min="16" max="16" width="27.5703125" style="408" customWidth="1"/>
    <col min="17" max="17" width="25.42578125" style="408" customWidth="1"/>
    <col min="18" max="16384" width="11.5703125" style="408"/>
  </cols>
  <sheetData>
    <row r="1" spans="1:9" ht="111" customHeight="1">
      <c r="A1" s="2518"/>
      <c r="B1" s="2518"/>
      <c r="C1" s="2518"/>
      <c r="D1" s="2518"/>
      <c r="E1" s="2518"/>
      <c r="F1" s="2518"/>
      <c r="G1" s="2518"/>
      <c r="H1" s="2518"/>
    </row>
    <row r="2" spans="1:9" s="410" customFormat="1" ht="12.75" customHeight="1">
      <c r="A2" s="409"/>
      <c r="B2" s="409"/>
      <c r="C2" s="409"/>
      <c r="D2" s="409"/>
      <c r="E2" s="409"/>
    </row>
    <row r="3" spans="1:9" s="410" customFormat="1" ht="45.75" customHeight="1">
      <c r="A3" s="1931" t="s">
        <v>18</v>
      </c>
      <c r="B3" s="1932" t="s">
        <v>1020</v>
      </c>
      <c r="C3" s="411"/>
      <c r="D3" s="409"/>
      <c r="E3" s="1192"/>
      <c r="F3" s="1192"/>
      <c r="G3" s="1192"/>
      <c r="H3" s="1192"/>
      <c r="I3" s="1192"/>
    </row>
    <row r="4" spans="1:9" s="1050" customFormat="1" ht="25.5" customHeight="1">
      <c r="A4" s="2015" t="s">
        <v>354</v>
      </c>
      <c r="B4" s="2016">
        <v>1814</v>
      </c>
      <c r="C4" s="1049"/>
      <c r="D4" s="409"/>
      <c r="E4" s="1192"/>
      <c r="F4" s="1192"/>
      <c r="G4" s="1192"/>
      <c r="H4" s="1192"/>
      <c r="I4" s="1192"/>
    </row>
    <row r="5" spans="1:9" s="1050" customFormat="1" ht="25.5" customHeight="1">
      <c r="A5" s="2017" t="s">
        <v>355</v>
      </c>
      <c r="B5" s="2018">
        <v>4254</v>
      </c>
      <c r="C5" s="1051"/>
      <c r="D5" s="409"/>
      <c r="E5" s="1192"/>
      <c r="F5" s="1192"/>
      <c r="G5" s="1192"/>
      <c r="H5" s="1192"/>
      <c r="I5" s="1192"/>
    </row>
    <row r="6" spans="1:9" s="1050" customFormat="1" ht="25.5" customHeight="1">
      <c r="A6" s="2017" t="s">
        <v>356</v>
      </c>
      <c r="B6" s="2018">
        <v>5208</v>
      </c>
      <c r="C6" s="1051"/>
      <c r="D6" s="409"/>
      <c r="E6" s="1192"/>
      <c r="F6" s="1192"/>
      <c r="G6" s="1192"/>
      <c r="H6" s="1192"/>
      <c r="I6" s="1192"/>
    </row>
    <row r="7" spans="1:9" s="1050" customFormat="1" ht="25.5" customHeight="1">
      <c r="A7" s="2017" t="s">
        <v>387</v>
      </c>
      <c r="B7" s="2018">
        <v>5894</v>
      </c>
      <c r="C7" s="1051"/>
      <c r="D7" s="409"/>
      <c r="E7" s="1192"/>
      <c r="F7" s="1192"/>
      <c r="G7" s="1192"/>
      <c r="H7" s="1192"/>
      <c r="I7" s="1192"/>
    </row>
    <row r="8" spans="1:9" s="1050" customFormat="1" ht="25.5" customHeight="1">
      <c r="A8" s="2017" t="s">
        <v>406</v>
      </c>
      <c r="B8" s="2018">
        <v>6648</v>
      </c>
      <c r="C8" s="1051"/>
      <c r="D8" s="409"/>
      <c r="E8" s="1192"/>
      <c r="F8" s="1192"/>
      <c r="G8" s="1192"/>
      <c r="H8" s="1192"/>
      <c r="I8" s="1192"/>
    </row>
    <row r="9" spans="1:9" s="1050" customFormat="1" ht="25.5" customHeight="1">
      <c r="A9" s="2017" t="s">
        <v>429</v>
      </c>
      <c r="B9" s="2019">
        <v>7374</v>
      </c>
      <c r="C9" s="1051"/>
      <c r="D9" s="409"/>
      <c r="E9" s="1192"/>
      <c r="F9" s="1192"/>
      <c r="G9" s="1192"/>
      <c r="H9" s="1192"/>
      <c r="I9" s="1192"/>
    </row>
    <row r="10" spans="1:9" s="1050" customFormat="1" ht="25.5" customHeight="1">
      <c r="A10" s="2017" t="s">
        <v>717</v>
      </c>
      <c r="B10" s="2019">
        <v>6818</v>
      </c>
      <c r="C10" s="1051"/>
      <c r="D10" s="409"/>
      <c r="E10" s="1192"/>
      <c r="F10" s="1192"/>
      <c r="G10" s="1192"/>
      <c r="H10" s="1192"/>
      <c r="I10" s="1192"/>
    </row>
    <row r="11" spans="1:9" s="1050" customFormat="1" ht="25.5" customHeight="1">
      <c r="A11" s="2017" t="s">
        <v>744</v>
      </c>
      <c r="B11" s="2019">
        <v>6262</v>
      </c>
      <c r="C11" s="1052"/>
      <c r="D11" s="409"/>
      <c r="E11" s="1192"/>
      <c r="F11" s="1192"/>
      <c r="G11" s="1192"/>
      <c r="H11" s="1192"/>
      <c r="I11" s="1192"/>
    </row>
    <row r="12" spans="1:9" s="1050" customFormat="1" ht="25.5" customHeight="1">
      <c r="A12" s="2017" t="s">
        <v>797</v>
      </c>
      <c r="B12" s="2019">
        <v>6568</v>
      </c>
      <c r="C12" s="1052"/>
      <c r="D12" s="409"/>
      <c r="E12" s="1192"/>
      <c r="F12" s="1192"/>
      <c r="G12" s="1192"/>
      <c r="H12" s="1192"/>
      <c r="I12" s="1192"/>
    </row>
    <row r="13" spans="1:9" s="1050" customFormat="1" ht="25.5" customHeight="1">
      <c r="A13" s="2017" t="s">
        <v>822</v>
      </c>
      <c r="B13" s="2019">
        <v>7141</v>
      </c>
      <c r="C13" s="1052"/>
      <c r="D13" s="409"/>
      <c r="E13" s="1192"/>
      <c r="F13" s="1192"/>
      <c r="G13" s="1192"/>
      <c r="H13" s="1192"/>
      <c r="I13" s="1192"/>
    </row>
    <row r="14" spans="1:9" s="1050" customFormat="1" ht="25.5" customHeight="1">
      <c r="A14" s="2017" t="s">
        <v>983</v>
      </c>
      <c r="B14" s="2019">
        <v>7910</v>
      </c>
      <c r="C14" s="1052"/>
      <c r="D14" s="409"/>
      <c r="E14" s="1192"/>
      <c r="F14" s="1192"/>
      <c r="G14" s="1192"/>
      <c r="H14" s="1192"/>
      <c r="I14" s="1192"/>
    </row>
    <row r="15" spans="1:9" s="1050" customFormat="1" ht="25.5" customHeight="1">
      <c r="A15" s="2020" t="s">
        <v>1027</v>
      </c>
      <c r="B15" s="2021">
        <v>7978</v>
      </c>
      <c r="C15" s="1052"/>
      <c r="D15" s="409"/>
      <c r="E15" s="1192"/>
      <c r="F15" s="1192"/>
      <c r="G15" s="1192"/>
      <c r="H15" s="1192"/>
      <c r="I15" s="1192"/>
    </row>
    <row r="16" spans="1:9" s="410" customFormat="1" ht="31.5" customHeight="1">
      <c r="A16" s="1203"/>
      <c r="B16" s="1203"/>
      <c r="C16" s="413"/>
      <c r="D16" s="409"/>
      <c r="E16" s="1192"/>
      <c r="F16" s="1192"/>
      <c r="G16" s="1192"/>
      <c r="H16" s="1192"/>
      <c r="I16" s="1192"/>
    </row>
    <row r="17" spans="2:17" s="410" customFormat="1" ht="23.25" customHeight="1">
      <c r="B17" s="412"/>
      <c r="C17" s="413"/>
      <c r="D17" s="409"/>
      <c r="E17" s="409"/>
    </row>
    <row r="18" spans="2:17" s="410" customFormat="1" ht="23.25" customHeight="1">
      <c r="B18" s="412"/>
      <c r="C18" s="413"/>
      <c r="D18" s="409"/>
      <c r="E18" s="409"/>
    </row>
    <row r="19" spans="2:17" s="410" customFormat="1" ht="23.25" customHeight="1">
      <c r="C19" s="413"/>
      <c r="D19" s="409"/>
      <c r="E19" s="409"/>
    </row>
    <row r="20" spans="2:17" s="410" customFormat="1" ht="23.25" customHeight="1">
      <c r="C20" s="413"/>
      <c r="D20" s="409"/>
      <c r="E20" s="409"/>
    </row>
    <row r="21" spans="2:17" s="410" customFormat="1" ht="20.25" customHeight="1">
      <c r="C21" s="413"/>
      <c r="D21" s="409"/>
      <c r="E21" s="409"/>
    </row>
    <row r="22" spans="2:17" s="410" customFormat="1" ht="23.25" customHeight="1">
      <c r="C22" s="413"/>
      <c r="D22" s="409"/>
      <c r="E22" s="409"/>
    </row>
    <row r="23" spans="2:17" s="410" customFormat="1" ht="23.25" customHeight="1">
      <c r="C23" s="413"/>
      <c r="D23" s="409"/>
      <c r="E23" s="409"/>
    </row>
    <row r="24" spans="2:17" s="410" customFormat="1" ht="20.25" customHeight="1">
      <c r="C24" s="413"/>
      <c r="D24" s="409"/>
      <c r="E24" s="409"/>
    </row>
    <row r="25" spans="2:17" s="410" customFormat="1" ht="21.75" customHeight="1">
      <c r="C25" s="412"/>
      <c r="D25" s="409"/>
      <c r="E25" s="409"/>
    </row>
    <row r="26" spans="2:17" s="410" customFormat="1" ht="21.75" customHeight="1">
      <c r="C26" s="412"/>
      <c r="D26" s="412"/>
      <c r="E26" s="412"/>
    </row>
    <row r="27" spans="2:17" s="410" customFormat="1" ht="21.75" customHeight="1">
      <c r="C27" s="412"/>
      <c r="D27" s="412"/>
      <c r="E27" s="412"/>
    </row>
    <row r="28" spans="2:17" s="410" customFormat="1" ht="21.75" customHeight="1">
      <c r="C28" s="412"/>
      <c r="D28" s="412"/>
      <c r="E28" s="412"/>
    </row>
    <row r="29" spans="2:17" s="410" customFormat="1" ht="26.25" customHeight="1">
      <c r="C29" s="412"/>
      <c r="D29" s="412"/>
      <c r="E29" s="412"/>
    </row>
    <row r="30" spans="2:17" s="410" customFormat="1" ht="26.25" customHeight="1">
      <c r="C30" s="412"/>
    </row>
    <row r="31" spans="2:17" s="410" customFormat="1" ht="23.25">
      <c r="C31" s="412"/>
    </row>
    <row r="32" spans="2:17" s="410" customFormat="1" ht="23.25">
      <c r="C32" s="412"/>
      <c r="K32" s="413"/>
      <c r="L32" s="413"/>
      <c r="M32" s="413"/>
      <c r="N32" s="413"/>
      <c r="O32" s="413"/>
      <c r="P32" s="414"/>
      <c r="Q32" s="412"/>
    </row>
    <row r="33" spans="1:3" s="410" customFormat="1" ht="23.25">
      <c r="C33" s="412"/>
    </row>
    <row r="34" spans="1:3" s="410" customFormat="1" ht="23.25">
      <c r="C34" s="412"/>
    </row>
    <row r="35" spans="1:3" s="410" customFormat="1" ht="23.25">
      <c r="C35" s="412"/>
    </row>
    <row r="36" spans="1:3" s="410" customFormat="1"/>
    <row r="37" spans="1:3" s="410" customFormat="1"/>
    <row r="38" spans="1:3" s="410" customFormat="1"/>
    <row r="39" spans="1:3" s="410" customFormat="1"/>
    <row r="40" spans="1:3" s="410" customFormat="1"/>
    <row r="41" spans="1:3" s="410" customFormat="1"/>
    <row r="42" spans="1:3" s="410" customFormat="1">
      <c r="A42" s="408"/>
      <c r="B42" s="408"/>
    </row>
    <row r="43" spans="1:3" s="410" customFormat="1">
      <c r="A43" s="408"/>
      <c r="B43" s="408"/>
    </row>
    <row r="44" spans="1:3" s="410" customFormat="1">
      <c r="A44" s="408"/>
      <c r="B44" s="408"/>
    </row>
    <row r="45" spans="1:3" s="410" customFormat="1">
      <c r="A45" s="408"/>
      <c r="B45" s="408"/>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85" zoomScaleNormal="70" zoomScaleSheetLayoutView="85" workbookViewId="0">
      <pane ySplit="1" topLeftCell="A2" activePane="bottomLeft" state="frozen"/>
      <selection pane="bottomLeft" activeCell="I11" sqref="I11"/>
    </sheetView>
  </sheetViews>
  <sheetFormatPr baseColWidth="10" defaultColWidth="11.42578125" defaultRowHeight="15"/>
  <cols>
    <col min="1" max="1" width="17.28515625" style="67" customWidth="1"/>
    <col min="2" max="2" width="22.85546875" style="67" customWidth="1"/>
    <col min="3" max="3" width="24.140625" style="67" customWidth="1"/>
    <col min="4" max="4" width="22" style="610" customWidth="1"/>
    <col min="5" max="5" width="29.7109375" style="610" customWidth="1"/>
    <col min="6" max="6" width="22" style="610" customWidth="1"/>
    <col min="7" max="7" width="21" style="67" customWidth="1"/>
    <col min="8" max="8" width="18.28515625" style="67" customWidth="1"/>
    <col min="9" max="9" width="18.5703125" style="67" customWidth="1"/>
    <col min="10" max="10" width="17.42578125" style="67" customWidth="1"/>
    <col min="11" max="11" width="29.42578125" style="67" customWidth="1"/>
    <col min="12" max="12" width="28.85546875" style="67" customWidth="1"/>
    <col min="13" max="13" width="13.28515625" style="67" customWidth="1"/>
    <col min="14" max="16384" width="11.42578125" style="67"/>
  </cols>
  <sheetData>
    <row r="1" spans="1:13" ht="79.5" customHeight="1">
      <c r="A1" s="2384"/>
      <c r="B1" s="2384"/>
      <c r="C1" s="2384"/>
      <c r="D1" s="2384"/>
      <c r="E1" s="2384"/>
      <c r="F1" s="2384"/>
      <c r="G1" s="2384"/>
      <c r="H1" s="2384"/>
      <c r="I1" s="2384"/>
      <c r="J1" s="2384"/>
      <c r="K1" s="2384"/>
      <c r="L1" s="2384"/>
      <c r="M1" s="150"/>
    </row>
    <row r="2" spans="1:13" s="32" customFormat="1" ht="8.25" customHeight="1">
      <c r="A2" s="376"/>
      <c r="B2" s="376"/>
      <c r="C2" s="376"/>
      <c r="D2" s="1047"/>
      <c r="E2" s="2012"/>
      <c r="F2" s="1980"/>
      <c r="G2" s="376"/>
      <c r="H2" s="376"/>
      <c r="I2" s="376"/>
      <c r="J2" s="376"/>
      <c r="K2" s="376"/>
      <c r="L2" s="376"/>
      <c r="M2" s="376"/>
    </row>
    <row r="3" spans="1:13" ht="36" customHeight="1">
      <c r="A3" s="734" t="s">
        <v>17</v>
      </c>
      <c r="B3" s="1990" t="s">
        <v>538</v>
      </c>
      <c r="C3" s="2025" t="s">
        <v>539</v>
      </c>
      <c r="D3" s="2025" t="s">
        <v>784</v>
      </c>
      <c r="E3" s="1991" t="s">
        <v>1033</v>
      </c>
      <c r="F3" s="2026" t="s">
        <v>1021</v>
      </c>
      <c r="G3" s="1989" t="s">
        <v>537</v>
      </c>
    </row>
    <row r="4" spans="1:13" ht="16.5" customHeight="1">
      <c r="A4" s="828">
        <v>2009</v>
      </c>
      <c r="B4" s="1914">
        <v>16656000</v>
      </c>
      <c r="C4" s="1400">
        <v>0</v>
      </c>
      <c r="D4" s="1400">
        <v>0</v>
      </c>
      <c r="E4" s="1993">
        <v>0</v>
      </c>
      <c r="F4" s="2027">
        <v>1814</v>
      </c>
      <c r="G4" s="1233">
        <f>+C4+B4</f>
        <v>16656000</v>
      </c>
    </row>
    <row r="5" spans="1:13" ht="16.5" customHeight="1">
      <c r="A5" s="828">
        <v>2010</v>
      </c>
      <c r="B5" s="1914">
        <v>68030000</v>
      </c>
      <c r="C5" s="1400">
        <v>0</v>
      </c>
      <c r="D5" s="1400">
        <v>0</v>
      </c>
      <c r="E5" s="1993">
        <v>0</v>
      </c>
      <c r="F5" s="2027">
        <v>4254</v>
      </c>
      <c r="G5" s="1233">
        <f>+C5+B5+D5</f>
        <v>68030000</v>
      </c>
    </row>
    <row r="6" spans="1:13" ht="16.5" customHeight="1">
      <c r="A6" s="828">
        <v>2011</v>
      </c>
      <c r="B6" s="1914">
        <v>168385579.84999999</v>
      </c>
      <c r="C6" s="1400">
        <v>0</v>
      </c>
      <c r="D6" s="1400">
        <v>0</v>
      </c>
      <c r="E6" s="1993">
        <v>0</v>
      </c>
      <c r="F6" s="2027">
        <v>5208</v>
      </c>
      <c r="G6" s="1233">
        <f t="shared" ref="G6:G13" si="0">+C6+B6+D6</f>
        <v>168385579.84999999</v>
      </c>
    </row>
    <row r="7" spans="1:13" ht="16.5" customHeight="1">
      <c r="A7" s="828">
        <v>2012</v>
      </c>
      <c r="B7" s="1914">
        <v>182376500</v>
      </c>
      <c r="C7" s="1400">
        <v>0</v>
      </c>
      <c r="D7" s="1400">
        <v>0</v>
      </c>
      <c r="E7" s="1993">
        <v>0</v>
      </c>
      <c r="F7" s="2027">
        <v>5894</v>
      </c>
      <c r="G7" s="1233">
        <f t="shared" si="0"/>
        <v>182376500</v>
      </c>
    </row>
    <row r="8" spans="1:13" ht="16.5" customHeight="1">
      <c r="A8" s="828">
        <v>2013</v>
      </c>
      <c r="B8" s="1914">
        <v>215786255.86000001</v>
      </c>
      <c r="C8" s="1400">
        <v>0</v>
      </c>
      <c r="D8" s="1400">
        <v>0</v>
      </c>
      <c r="E8" s="1993">
        <v>0</v>
      </c>
      <c r="F8" s="2027">
        <v>6648</v>
      </c>
      <c r="G8" s="1233">
        <f t="shared" si="0"/>
        <v>215786255.86000001</v>
      </c>
    </row>
    <row r="9" spans="1:13" ht="16.5" customHeight="1">
      <c r="A9" s="828">
        <v>2014</v>
      </c>
      <c r="B9" s="1914">
        <v>262429320</v>
      </c>
      <c r="C9" s="1400">
        <v>0</v>
      </c>
      <c r="D9" s="1400">
        <v>0</v>
      </c>
      <c r="E9" s="1993">
        <v>0</v>
      </c>
      <c r="F9" s="2027">
        <v>7374</v>
      </c>
      <c r="G9" s="1233">
        <f t="shared" si="0"/>
        <v>262429320</v>
      </c>
    </row>
    <row r="10" spans="1:13" ht="16.5" customHeight="1">
      <c r="A10" s="828">
        <v>2015</v>
      </c>
      <c r="B10" s="1914">
        <v>174858968</v>
      </c>
      <c r="C10" s="1400">
        <v>128134840</v>
      </c>
      <c r="D10" s="1400">
        <v>0</v>
      </c>
      <c r="E10" s="1993">
        <v>0</v>
      </c>
      <c r="F10" s="2027">
        <f>+(F9+F11)/2</f>
        <v>6818</v>
      </c>
      <c r="G10" s="1233">
        <f t="shared" si="0"/>
        <v>302993808</v>
      </c>
    </row>
    <row r="11" spans="1:13" ht="16.5" customHeight="1">
      <c r="A11" s="828">
        <v>2016</v>
      </c>
      <c r="B11" s="1914">
        <v>144422000</v>
      </c>
      <c r="C11" s="1400">
        <v>166575292</v>
      </c>
      <c r="D11" s="1400">
        <v>0</v>
      </c>
      <c r="E11" s="1993">
        <v>0</v>
      </c>
      <c r="F11" s="2027">
        <v>6262</v>
      </c>
      <c r="G11" s="1233">
        <f t="shared" si="0"/>
        <v>310997292</v>
      </c>
      <c r="J11" s="526"/>
      <c r="K11" s="67" t="s">
        <v>10</v>
      </c>
    </row>
    <row r="12" spans="1:13" s="439" customFormat="1" ht="16.5" customHeight="1">
      <c r="A12" s="828">
        <v>2017</v>
      </c>
      <c r="B12" s="1914">
        <v>148062000</v>
      </c>
      <c r="C12" s="1400">
        <v>166575292</v>
      </c>
      <c r="D12" s="1400">
        <v>3402850</v>
      </c>
      <c r="E12" s="1993">
        <v>0</v>
      </c>
      <c r="F12" s="2027">
        <v>6568</v>
      </c>
      <c r="G12" s="1233">
        <f t="shared" si="0"/>
        <v>318040142</v>
      </c>
    </row>
    <row r="13" spans="1:13" s="439" customFormat="1" ht="16.5" customHeight="1">
      <c r="A13" s="828">
        <v>2018</v>
      </c>
      <c r="B13" s="1914">
        <v>157954000</v>
      </c>
      <c r="C13" s="1400">
        <v>166575292</v>
      </c>
      <c r="D13" s="1400">
        <v>0</v>
      </c>
      <c r="E13" s="1993">
        <v>0</v>
      </c>
      <c r="F13" s="2027">
        <v>7141</v>
      </c>
      <c r="G13" s="1233">
        <f t="shared" si="0"/>
        <v>324529292</v>
      </c>
    </row>
    <row r="14" spans="1:13" s="439" customFormat="1" ht="16.5" customHeight="1">
      <c r="A14" s="828">
        <v>2019</v>
      </c>
      <c r="B14" s="1914">
        <v>438669538.48999995</v>
      </c>
      <c r="C14" s="1400">
        <v>49349060.340000004</v>
      </c>
      <c r="D14" s="1400">
        <v>0</v>
      </c>
      <c r="E14" s="1993">
        <v>0</v>
      </c>
      <c r="F14" s="2027">
        <v>7910</v>
      </c>
      <c r="G14" s="1233">
        <f>+C14+B14+D14</f>
        <v>488018598.82999992</v>
      </c>
    </row>
    <row r="15" spans="1:13" s="439" customFormat="1" ht="16.5" customHeight="1">
      <c r="A15" s="1913" t="s">
        <v>1039</v>
      </c>
      <c r="B15" s="2067">
        <v>116875336</v>
      </c>
      <c r="C15" s="2068">
        <v>78291155.099999994</v>
      </c>
      <c r="D15" s="2068">
        <v>0</v>
      </c>
      <c r="E15" s="2069">
        <v>6442091.6100000003</v>
      </c>
      <c r="F15" s="2028">
        <f>+'V.1.3.Afil.EI'!B15</f>
        <v>7978</v>
      </c>
      <c r="G15" s="1233">
        <f>D15+E15+C15+B15</f>
        <v>201608582.70999998</v>
      </c>
    </row>
    <row r="16" spans="1:13" ht="16.5" customHeight="1">
      <c r="A16" s="1193" t="s">
        <v>2</v>
      </c>
      <c r="B16" s="2023">
        <f>SUM(B4:B15)</f>
        <v>2094505498.2</v>
      </c>
      <c r="C16" s="2024">
        <f>SUM(C4:C15)</f>
        <v>755500931.44000006</v>
      </c>
      <c r="D16" s="2024">
        <f t="shared" ref="D16" si="1">SUM(D4:D15)</f>
        <v>3402850</v>
      </c>
      <c r="E16" s="2022">
        <f>SUM(E15)</f>
        <v>6442091.6100000003</v>
      </c>
      <c r="F16" s="1992"/>
      <c r="G16" s="2022">
        <f>SUM(G4:G15)</f>
        <v>2859851371.25</v>
      </c>
    </row>
    <row r="17" spans="1:14">
      <c r="A17" s="61"/>
      <c r="B17" s="61"/>
      <c r="C17" s="61"/>
      <c r="D17" s="61"/>
      <c r="E17" s="61"/>
      <c r="F17" s="61"/>
      <c r="G17" s="61"/>
      <c r="N17" s="151"/>
    </row>
    <row r="18" spans="1:14">
      <c r="B18" s="610"/>
      <c r="C18" s="610"/>
      <c r="M18" s="120"/>
    </row>
    <row r="34" spans="15:15">
      <c r="O34" s="67"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428"/>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7"/>
    <col min="7" max="7" width="9.42578125" style="67" customWidth="1"/>
    <col min="8" max="11" width="11.42578125" style="67"/>
    <col min="12" max="12" width="19.28515625" style="67" customWidth="1"/>
    <col min="13" max="13" width="11.42578125" style="67"/>
    <col min="14" max="14" width="30.140625" style="67" customWidth="1"/>
    <col min="15" max="16384" width="11.42578125" style="67"/>
  </cols>
  <sheetData>
    <row r="5" spans="1:15" ht="6.75" customHeight="1">
      <c r="A5" s="2519" t="s">
        <v>1022</v>
      </c>
      <c r="B5" s="2519"/>
      <c r="C5" s="2519"/>
      <c r="D5" s="2519"/>
      <c r="E5" s="2519"/>
      <c r="F5" s="2519"/>
      <c r="G5" s="2519"/>
      <c r="H5" s="2519"/>
      <c r="I5" s="2519"/>
      <c r="J5" s="2519"/>
      <c r="K5" s="2519"/>
      <c r="L5" s="2519"/>
      <c r="M5" s="2519"/>
      <c r="N5" s="2519"/>
      <c r="O5" s="2519"/>
    </row>
    <row r="6" spans="1:15" ht="17.25" customHeight="1">
      <c r="A6" s="2519"/>
      <c r="B6" s="2519"/>
      <c r="C6" s="2519"/>
      <c r="D6" s="2519"/>
      <c r="E6" s="2519"/>
      <c r="F6" s="2519"/>
      <c r="G6" s="2519"/>
      <c r="H6" s="2519"/>
      <c r="I6" s="2519"/>
      <c r="J6" s="2519"/>
      <c r="K6" s="2519"/>
      <c r="L6" s="2519"/>
      <c r="M6" s="2519"/>
      <c r="N6" s="2519"/>
      <c r="O6" s="2519"/>
    </row>
    <row r="7" spans="1:15">
      <c r="A7" s="2519"/>
      <c r="B7" s="2519"/>
      <c r="C7" s="2519"/>
      <c r="D7" s="2519"/>
      <c r="E7" s="2519"/>
      <c r="F7" s="2519"/>
      <c r="G7" s="2519"/>
      <c r="H7" s="2519"/>
      <c r="I7" s="2519"/>
      <c r="J7" s="2519"/>
      <c r="K7" s="2519"/>
      <c r="L7" s="2519"/>
      <c r="M7" s="2519"/>
      <c r="N7" s="2519"/>
      <c r="O7" s="2519"/>
    </row>
    <row r="8" spans="1:15">
      <c r="A8" s="2519"/>
      <c r="B8" s="2519"/>
      <c r="C8" s="2519"/>
      <c r="D8" s="2519"/>
      <c r="E8" s="2519"/>
      <c r="F8" s="2519"/>
      <c r="G8" s="2519"/>
      <c r="H8" s="2519"/>
      <c r="I8" s="2519"/>
      <c r="J8" s="2519"/>
      <c r="K8" s="2519"/>
      <c r="L8" s="2519"/>
      <c r="M8" s="2519"/>
      <c r="N8" s="2519"/>
      <c r="O8" s="2519"/>
    </row>
    <row r="9" spans="1:15">
      <c r="A9" s="2519"/>
      <c r="B9" s="2519"/>
      <c r="C9" s="2519"/>
      <c r="D9" s="2519"/>
      <c r="E9" s="2519"/>
      <c r="F9" s="2519"/>
      <c r="G9" s="2519"/>
      <c r="H9" s="2519"/>
      <c r="I9" s="2519"/>
      <c r="J9" s="2519"/>
      <c r="K9" s="2519"/>
      <c r="L9" s="2519"/>
      <c r="M9" s="2519"/>
      <c r="N9" s="2519"/>
      <c r="O9" s="2519"/>
    </row>
    <row r="10" spans="1:15">
      <c r="A10" s="2519"/>
      <c r="B10" s="2519"/>
      <c r="C10" s="2519"/>
      <c r="D10" s="2519"/>
      <c r="E10" s="2519"/>
      <c r="F10" s="2519"/>
      <c r="G10" s="2519"/>
      <c r="H10" s="2519"/>
      <c r="I10" s="2519"/>
      <c r="J10" s="2519"/>
      <c r="K10" s="2519"/>
      <c r="L10" s="2519"/>
      <c r="M10" s="2519"/>
      <c r="N10" s="2519"/>
      <c r="O10" s="2519"/>
    </row>
    <row r="11" spans="1:15">
      <c r="A11" s="2519"/>
      <c r="B11" s="2519"/>
      <c r="C11" s="2519"/>
      <c r="D11" s="2519"/>
      <c r="E11" s="2519"/>
      <c r="F11" s="2519"/>
      <c r="G11" s="2519"/>
      <c r="H11" s="2519"/>
      <c r="I11" s="2519"/>
      <c r="J11" s="2519"/>
      <c r="K11" s="2519"/>
      <c r="L11" s="2519"/>
      <c r="M11" s="2519"/>
      <c r="N11" s="2519"/>
      <c r="O11" s="2519"/>
    </row>
    <row r="12" spans="1:15">
      <c r="A12" s="2519"/>
      <c r="B12" s="2519"/>
      <c r="C12" s="2519"/>
      <c r="D12" s="2519"/>
      <c r="E12" s="2519"/>
      <c r="F12" s="2519"/>
      <c r="G12" s="2519"/>
      <c r="H12" s="2519"/>
      <c r="I12" s="2519"/>
      <c r="J12" s="2519"/>
      <c r="K12" s="2519"/>
      <c r="L12" s="2519"/>
      <c r="M12" s="2519"/>
      <c r="N12" s="2519"/>
      <c r="O12" s="2519"/>
    </row>
    <row r="13" spans="1:15">
      <c r="A13" s="2519"/>
      <c r="B13" s="2519"/>
      <c r="C13" s="2519"/>
      <c r="D13" s="2519"/>
      <c r="E13" s="2519"/>
      <c r="F13" s="2519"/>
      <c r="G13" s="2519"/>
      <c r="H13" s="2519"/>
      <c r="I13" s="2519"/>
      <c r="J13" s="2519"/>
      <c r="K13" s="2519"/>
      <c r="L13" s="2519"/>
      <c r="M13" s="2519"/>
      <c r="N13" s="2519"/>
      <c r="O13" s="2519"/>
    </row>
    <row r="14" spans="1:15">
      <c r="A14" s="2519"/>
      <c r="B14" s="2519"/>
      <c r="C14" s="2519"/>
      <c r="D14" s="2519"/>
      <c r="E14" s="2519"/>
      <c r="F14" s="2519"/>
      <c r="G14" s="2519"/>
      <c r="H14" s="2519"/>
      <c r="I14" s="2519"/>
      <c r="J14" s="2519"/>
      <c r="K14" s="2519"/>
      <c r="L14" s="2519"/>
      <c r="M14" s="2519"/>
      <c r="N14" s="2519"/>
      <c r="O14" s="2519"/>
    </row>
    <row r="15" spans="1:15">
      <c r="A15" s="2519"/>
      <c r="B15" s="2519"/>
      <c r="C15" s="2519"/>
      <c r="D15" s="2519"/>
      <c r="E15" s="2519"/>
      <c r="F15" s="2519"/>
      <c r="G15" s="2519"/>
      <c r="H15" s="2519"/>
      <c r="I15" s="2519"/>
      <c r="J15" s="2519"/>
      <c r="K15" s="2519"/>
      <c r="L15" s="2519"/>
      <c r="M15" s="2519"/>
      <c r="N15" s="2519"/>
      <c r="O15" s="2519"/>
    </row>
    <row r="16" spans="1:15">
      <c r="A16" s="2519"/>
      <c r="B16" s="2519"/>
      <c r="C16" s="2519"/>
      <c r="D16" s="2519"/>
      <c r="E16" s="2519"/>
      <c r="F16" s="2519"/>
      <c r="G16" s="2519"/>
      <c r="H16" s="2519"/>
      <c r="I16" s="2519"/>
      <c r="J16" s="2519"/>
      <c r="K16" s="2519"/>
      <c r="L16" s="2519"/>
      <c r="M16" s="2519"/>
      <c r="N16" s="2519"/>
      <c r="O16" s="2519"/>
    </row>
    <row r="17" spans="1:17">
      <c r="A17" s="2519"/>
      <c r="B17" s="2519"/>
      <c r="C17" s="2519"/>
      <c r="D17" s="2519"/>
      <c r="E17" s="2519"/>
      <c r="F17" s="2519"/>
      <c r="G17" s="2519"/>
      <c r="H17" s="2519"/>
      <c r="I17" s="2519"/>
      <c r="J17" s="2519"/>
      <c r="K17" s="2519"/>
      <c r="L17" s="2519"/>
      <c r="M17" s="2519"/>
      <c r="N17" s="2519"/>
      <c r="O17" s="2519"/>
    </row>
    <row r="18" spans="1:17">
      <c r="A18" s="2519"/>
      <c r="B18" s="2519"/>
      <c r="C18" s="2519"/>
      <c r="D18" s="2519"/>
      <c r="E18" s="2519"/>
      <c r="F18" s="2519"/>
      <c r="G18" s="2519"/>
      <c r="H18" s="2519"/>
      <c r="I18" s="2519"/>
      <c r="J18" s="2519"/>
      <c r="K18" s="2519"/>
      <c r="L18" s="2519"/>
      <c r="M18" s="2519"/>
      <c r="N18" s="2519"/>
      <c r="O18" s="2519"/>
    </row>
    <row r="19" spans="1:17">
      <c r="A19" s="2519"/>
      <c r="B19" s="2519"/>
      <c r="C19" s="2519"/>
      <c r="D19" s="2519"/>
      <c r="E19" s="2519"/>
      <c r="F19" s="2519"/>
      <c r="G19" s="2519"/>
      <c r="H19" s="2519"/>
      <c r="I19" s="2519"/>
      <c r="J19" s="2519"/>
      <c r="K19" s="2519"/>
      <c r="L19" s="2519"/>
      <c r="M19" s="2519"/>
      <c r="N19" s="2519"/>
      <c r="O19" s="2519"/>
    </row>
    <row r="20" spans="1:17">
      <c r="A20" s="2519"/>
      <c r="B20" s="2519"/>
      <c r="C20" s="2519"/>
      <c r="D20" s="2519"/>
      <c r="E20" s="2519"/>
      <c r="F20" s="2519"/>
      <c r="G20" s="2519"/>
      <c r="H20" s="2519"/>
      <c r="I20" s="2519"/>
      <c r="J20" s="2519"/>
      <c r="K20" s="2519"/>
      <c r="L20" s="2519"/>
      <c r="M20" s="2519"/>
      <c r="N20" s="2519"/>
      <c r="O20" s="2519"/>
      <c r="Q20" s="12"/>
    </row>
    <row r="21" spans="1:17" s="610" customFormat="1">
      <c r="A21" s="2519"/>
      <c r="B21" s="2519"/>
      <c r="C21" s="2519"/>
      <c r="D21" s="2519"/>
      <c r="E21" s="2519"/>
      <c r="F21" s="2519"/>
      <c r="G21" s="2519"/>
      <c r="H21" s="2519"/>
      <c r="I21" s="2519"/>
      <c r="J21" s="2519"/>
      <c r="K21" s="2519"/>
      <c r="L21" s="2519"/>
      <c r="M21" s="2519"/>
      <c r="N21" s="2519"/>
      <c r="O21" s="2519"/>
      <c r="Q21" s="12"/>
    </row>
    <row r="22" spans="1:17" s="610" customFormat="1">
      <c r="A22" s="2519"/>
      <c r="B22" s="2519"/>
      <c r="C22" s="2519"/>
      <c r="D22" s="2519"/>
      <c r="E22" s="2519"/>
      <c r="F22" s="2519"/>
      <c r="G22" s="2519"/>
      <c r="H22" s="2519"/>
      <c r="I22" s="2519"/>
      <c r="J22" s="2519"/>
      <c r="K22" s="2519"/>
      <c r="L22" s="2519"/>
      <c r="M22" s="2519"/>
      <c r="N22" s="2519"/>
      <c r="O22" s="2519"/>
      <c r="Q22" s="12"/>
    </row>
    <row r="23" spans="1:17">
      <c r="A23" s="2519"/>
      <c r="B23" s="2519"/>
      <c r="C23" s="2519"/>
      <c r="D23" s="2519"/>
      <c r="E23" s="2519"/>
      <c r="F23" s="2519"/>
      <c r="G23" s="2519"/>
      <c r="H23" s="2519"/>
      <c r="I23" s="2519"/>
      <c r="J23" s="2519"/>
      <c r="K23" s="2519"/>
      <c r="L23" s="2519"/>
      <c r="M23" s="2519"/>
      <c r="N23" s="2519"/>
      <c r="O23" s="2519"/>
    </row>
    <row r="24" spans="1:17">
      <c r="A24" s="2519"/>
      <c r="B24" s="2519"/>
      <c r="C24" s="2519"/>
      <c r="D24" s="2519"/>
      <c r="E24" s="2519"/>
      <c r="F24" s="2519"/>
      <c r="G24" s="2519"/>
      <c r="H24" s="2519"/>
      <c r="I24" s="2519"/>
      <c r="J24" s="2519"/>
      <c r="K24" s="2519"/>
      <c r="L24" s="2519"/>
      <c r="M24" s="2519"/>
      <c r="N24" s="2519"/>
      <c r="O24" s="2519"/>
    </row>
    <row r="25" spans="1:17">
      <c r="A25" s="2519"/>
      <c r="B25" s="2519"/>
      <c r="C25" s="2519"/>
      <c r="D25" s="2519"/>
      <c r="E25" s="2519"/>
      <c r="F25" s="2519"/>
      <c r="G25" s="2519"/>
      <c r="H25" s="2519"/>
      <c r="I25" s="2519"/>
      <c r="J25" s="2519"/>
      <c r="K25" s="2519"/>
      <c r="L25" s="2519"/>
      <c r="M25" s="2519"/>
      <c r="N25" s="2519"/>
      <c r="O25" s="2519"/>
    </row>
    <row r="26" spans="1:17">
      <c r="A26" s="2519"/>
      <c r="B26" s="2519"/>
      <c r="C26" s="2519"/>
      <c r="D26" s="2519"/>
      <c r="E26" s="2519"/>
      <c r="F26" s="2519"/>
      <c r="G26" s="2519"/>
      <c r="H26" s="2519"/>
      <c r="I26" s="2519"/>
      <c r="J26" s="2519"/>
      <c r="K26" s="2519"/>
      <c r="L26" s="2519"/>
      <c r="M26" s="2519"/>
      <c r="N26" s="2519"/>
      <c r="O26" s="2519"/>
    </row>
    <row r="27" spans="1:17">
      <c r="A27" s="2519"/>
      <c r="B27" s="2519"/>
      <c r="C27" s="2519"/>
      <c r="D27" s="2519"/>
      <c r="E27" s="2519"/>
      <c r="F27" s="2519"/>
      <c r="G27" s="2519"/>
      <c r="H27" s="2519"/>
      <c r="I27" s="2519"/>
      <c r="J27" s="2519"/>
      <c r="K27" s="2519"/>
      <c r="L27" s="2519"/>
      <c r="M27" s="2519"/>
      <c r="N27" s="2519"/>
      <c r="O27" s="2519"/>
    </row>
    <row r="28" spans="1:17">
      <c r="A28" s="2519"/>
      <c r="B28" s="2519"/>
      <c r="C28" s="2519"/>
      <c r="D28" s="2519"/>
      <c r="E28" s="2519"/>
      <c r="F28" s="2519"/>
      <c r="G28" s="2519"/>
      <c r="H28" s="2519"/>
      <c r="I28" s="2519"/>
      <c r="J28" s="2519"/>
      <c r="K28" s="2519"/>
      <c r="L28" s="2519"/>
      <c r="M28" s="2519"/>
      <c r="N28" s="2519"/>
      <c r="O28" s="2519"/>
    </row>
    <row r="29" spans="1:17">
      <c r="A29" s="2519"/>
      <c r="B29" s="2519"/>
      <c r="C29" s="2519"/>
      <c r="D29" s="2519"/>
      <c r="E29" s="2519"/>
      <c r="F29" s="2519"/>
      <c r="G29" s="2519"/>
      <c r="H29" s="2519"/>
      <c r="I29" s="2519"/>
      <c r="J29" s="2519"/>
      <c r="K29" s="2519"/>
      <c r="L29" s="2519"/>
      <c r="M29" s="2519"/>
      <c r="N29" s="2519"/>
      <c r="O29" s="2519"/>
    </row>
    <row r="30" spans="1:17">
      <c r="A30" s="2519"/>
      <c r="B30" s="2519"/>
      <c r="C30" s="2519"/>
      <c r="D30" s="2519"/>
      <c r="E30" s="2519"/>
      <c r="F30" s="2519"/>
      <c r="G30" s="2519"/>
      <c r="H30" s="2519"/>
      <c r="I30" s="2519"/>
      <c r="J30" s="2519"/>
      <c r="K30" s="2519"/>
      <c r="L30" s="2519"/>
      <c r="M30" s="2519"/>
      <c r="N30" s="2519"/>
      <c r="O30" s="2519"/>
    </row>
    <row r="31" spans="1:17">
      <c r="A31" s="2519"/>
      <c r="B31" s="2519"/>
      <c r="C31" s="2519"/>
      <c r="D31" s="2519"/>
      <c r="E31" s="2519"/>
      <c r="F31" s="2519"/>
      <c r="G31" s="2519"/>
      <c r="H31" s="2519"/>
      <c r="I31" s="2519"/>
      <c r="J31" s="2519"/>
      <c r="K31" s="2519"/>
      <c r="L31" s="2519"/>
      <c r="M31" s="2519"/>
      <c r="N31" s="2519"/>
      <c r="O31" s="2519"/>
    </row>
    <row r="32" spans="1:17">
      <c r="A32" s="2519"/>
      <c r="B32" s="2519"/>
      <c r="C32" s="2519"/>
      <c r="D32" s="2519"/>
      <c r="E32" s="2519"/>
      <c r="F32" s="2519"/>
      <c r="G32" s="2519"/>
      <c r="H32" s="2519"/>
      <c r="I32" s="2519"/>
      <c r="J32" s="2519"/>
      <c r="K32" s="2519"/>
      <c r="L32" s="2519"/>
      <c r="M32" s="2519"/>
      <c r="N32" s="2519"/>
      <c r="O32" s="2519"/>
    </row>
    <row r="33" spans="1:15">
      <c r="A33" s="2519"/>
      <c r="B33" s="2519"/>
      <c r="C33" s="2519"/>
      <c r="D33" s="2519"/>
      <c r="E33" s="2519"/>
      <c r="F33" s="2519"/>
      <c r="G33" s="2519"/>
      <c r="H33" s="2519"/>
      <c r="I33" s="2519"/>
      <c r="J33" s="2519"/>
      <c r="K33" s="2519"/>
      <c r="L33" s="2519"/>
      <c r="M33" s="2519"/>
      <c r="N33" s="2519"/>
      <c r="O33" s="2519"/>
    </row>
    <row r="34" spans="1:15">
      <c r="A34" s="2519"/>
      <c r="B34" s="2519"/>
      <c r="C34" s="2519"/>
      <c r="D34" s="2519"/>
      <c r="E34" s="2519"/>
      <c r="F34" s="2519"/>
      <c r="G34" s="2519"/>
      <c r="H34" s="2519"/>
      <c r="I34" s="2519"/>
      <c r="J34" s="2519"/>
      <c r="K34" s="2519"/>
      <c r="L34" s="2519"/>
      <c r="M34" s="2519"/>
      <c r="N34" s="2519"/>
      <c r="O34" s="2519"/>
    </row>
    <row r="35" spans="1:15">
      <c r="A35" s="2519"/>
      <c r="B35" s="2519"/>
      <c r="C35" s="2519"/>
      <c r="D35" s="2519"/>
      <c r="E35" s="2519"/>
      <c r="F35" s="2519"/>
      <c r="G35" s="2519"/>
      <c r="H35" s="2519"/>
      <c r="I35" s="2519"/>
      <c r="J35" s="2519"/>
      <c r="K35" s="2519"/>
      <c r="L35" s="2519"/>
      <c r="M35" s="2519"/>
      <c r="N35" s="2519"/>
      <c r="O35" s="2519"/>
    </row>
    <row r="36" spans="1:15">
      <c r="A36" s="2519"/>
      <c r="B36" s="2519"/>
      <c r="C36" s="2519"/>
      <c r="D36" s="2519"/>
      <c r="E36" s="2519"/>
      <c r="F36" s="2519"/>
      <c r="G36" s="2519"/>
      <c r="H36" s="2519"/>
      <c r="I36" s="2519"/>
      <c r="J36" s="2519"/>
      <c r="K36" s="2519"/>
      <c r="L36" s="2519"/>
      <c r="M36" s="2519"/>
      <c r="N36" s="2519"/>
      <c r="O36" s="2519"/>
    </row>
    <row r="37" spans="1:15">
      <c r="A37" s="2519"/>
      <c r="B37" s="2519"/>
      <c r="C37" s="2519"/>
      <c r="D37" s="2519"/>
      <c r="E37" s="2519"/>
      <c r="F37" s="2519"/>
      <c r="G37" s="2519"/>
      <c r="H37" s="2519"/>
      <c r="I37" s="2519"/>
      <c r="J37" s="2519"/>
      <c r="K37" s="2519"/>
      <c r="L37" s="2519"/>
      <c r="M37" s="2519"/>
      <c r="N37" s="2519"/>
      <c r="O37" s="2519"/>
    </row>
    <row r="38" spans="1:15">
      <c r="A38" s="2519"/>
      <c r="B38" s="2519"/>
      <c r="C38" s="2519"/>
      <c r="D38" s="2519"/>
      <c r="E38" s="2519"/>
      <c r="F38" s="2519"/>
      <c r="G38" s="2519"/>
      <c r="H38" s="2519"/>
      <c r="I38" s="2519"/>
      <c r="J38" s="2519"/>
      <c r="K38" s="2519"/>
      <c r="L38" s="2519"/>
      <c r="M38" s="2519"/>
      <c r="N38" s="2519"/>
      <c r="O38" s="2519"/>
    </row>
    <row r="39" spans="1:15">
      <c r="A39" s="2519"/>
      <c r="B39" s="2519"/>
      <c r="C39" s="2519"/>
      <c r="D39" s="2519"/>
      <c r="E39" s="2519"/>
      <c r="F39" s="2519"/>
      <c r="G39" s="2519"/>
      <c r="H39" s="2519"/>
      <c r="I39" s="2519"/>
      <c r="J39" s="2519"/>
      <c r="K39" s="2519"/>
      <c r="L39" s="2519"/>
      <c r="M39" s="2519"/>
      <c r="N39" s="2519"/>
      <c r="O39" s="2519"/>
    </row>
    <row r="40" spans="1:15">
      <c r="A40" s="2519"/>
      <c r="B40" s="2519"/>
      <c r="C40" s="2519"/>
      <c r="D40" s="2519"/>
      <c r="E40" s="2519"/>
      <c r="F40" s="2519"/>
      <c r="G40" s="2519"/>
      <c r="H40" s="2519"/>
      <c r="I40" s="2519"/>
      <c r="J40" s="2519"/>
      <c r="K40" s="2519"/>
      <c r="L40" s="2519"/>
      <c r="M40" s="2519"/>
      <c r="N40" s="2519"/>
      <c r="O40" s="2519"/>
    </row>
    <row r="41" spans="1:15">
      <c r="A41" s="2519"/>
      <c r="B41" s="2519"/>
      <c r="C41" s="2519"/>
      <c r="D41" s="2519"/>
      <c r="E41" s="2519"/>
      <c r="F41" s="2519"/>
      <c r="G41" s="2519"/>
      <c r="H41" s="2519"/>
      <c r="I41" s="2519"/>
      <c r="J41" s="2519"/>
      <c r="K41" s="2519"/>
      <c r="L41" s="2519"/>
      <c r="M41" s="2519"/>
      <c r="N41" s="2519"/>
      <c r="O41" s="2519"/>
    </row>
    <row r="42" spans="1:15">
      <c r="A42" s="2519"/>
      <c r="B42" s="2519"/>
      <c r="C42" s="2519"/>
      <c r="D42" s="2519"/>
      <c r="E42" s="2519"/>
      <c r="F42" s="2519"/>
      <c r="G42" s="2519"/>
      <c r="H42" s="2519"/>
      <c r="I42" s="2519"/>
      <c r="J42" s="2519"/>
      <c r="K42" s="2519"/>
      <c r="L42" s="2519"/>
      <c r="M42" s="2519"/>
      <c r="N42" s="2519"/>
      <c r="O42" s="2519"/>
    </row>
    <row r="43" spans="1:15">
      <c r="A43" s="2519"/>
      <c r="B43" s="2519"/>
      <c r="C43" s="2519"/>
      <c r="D43" s="2519"/>
      <c r="E43" s="2519"/>
      <c r="F43" s="2519"/>
      <c r="G43" s="2519"/>
      <c r="H43" s="2519"/>
      <c r="I43" s="2519"/>
      <c r="J43" s="2519"/>
      <c r="K43" s="2519"/>
      <c r="L43" s="2519"/>
      <c r="M43" s="2519"/>
      <c r="N43" s="2519"/>
      <c r="O43" s="2519"/>
    </row>
    <row r="44" spans="1:15">
      <c r="A44" s="2519"/>
      <c r="B44" s="2519"/>
      <c r="C44" s="2519"/>
      <c r="D44" s="2519"/>
      <c r="E44" s="2519"/>
      <c r="F44" s="2519"/>
      <c r="G44" s="2519"/>
      <c r="H44" s="2519"/>
      <c r="I44" s="2519"/>
      <c r="J44" s="2519"/>
      <c r="K44" s="2519"/>
      <c r="L44" s="2519"/>
      <c r="M44" s="2519"/>
      <c r="N44" s="2519"/>
      <c r="O44" s="2519"/>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S a n d b o x N o n E m p t y " > < C u s t o m C o n t e n t > < ! [ C D A T A [ 1 ] ] > < / C u s t o m C o n t e n t > < / G e m i n i > 
</file>

<file path=customXml/item14.xml>��< ? x m l   v e r s i o n = " 1 . 0 "   e n c o d i n g = " U T F - 1 6 " ? > < G e m i n i   x m l n s = " h t t p : / / g e m i n i / p i v o t c u s t o m i z a t i o n / T a b l e C o u n t I n S a n d b o x " > < C u s t o m C o n t e n t > < ! [ C D A T A [ 1 ] ] > < / 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1 6 " ? > < G e m i n i   x m l n s = " h t t p : / / g e m i n i / p i v o t c u s t o m i z a t i o n / T a b l e O r d e r " > < C u s t o m C o n t e n t > < ! [ C D A T A [ R a n g o - f 3 f e 5 9 b c - c 8 f 1 - 4 b e c - 8 0 e 6 - b 3 4 4 c 0 9 d 9 7 7 3 ] ] > < / C u s t o m C o n t e n t > < / G e m i n i > 
</file>

<file path=customXml/item18.xml>��< ? x m l   v e r s i o n = " 1 . 0 "   e n c o d i n g = " U T F - 1 6 " ? > < G e m i n i   x m l n s = " h t t p : / / g e m i n i / p i v o t c u s t o m i z a t i o n / S h o w H i d d e n " > < C u s t o m C o n t e n t > < ! [ C D A T A [ T r u e ] ] > < / C u s t o m C o n t e n t > < / G e m i n i > 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G e m i n i   x m l n s = " h t t p : / / g e m i n i / p i v o t c u s t o m i z a t i o n / P o w e r P i v o t V e r s i o n " > < C u s t o m C o n t e n t > < ! [ C D A T A [ 2 0 1 1 . 1 1 0 . 2 8 3 0 . 7 7 ] ] > < / C u s t o m C o n t e n t > < / G e m i n i > 
</file>

<file path=customXml/item6.xml>��< ? x m l   v e r s i o n = " 1 . 0 "   e n c o d i n g = " U T F - 1 6 " ? > < G e m i n i   x m l n s = " h t t p : / / g e m i n i / p i v o t c u s t o m i z a t i o n / S h o w I m p l i c i t M e a s u r e s " > < C u s t o m C o n t e n t > < ! [ C D A T A [ F a l s e ] ] > < / C u s t o m C o n t e n t > < / G e m i n i > 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M a n u a l C a l c M o d e " > < C u s t o m C o n t e n t > < ! [ C D A T A [ F a l s e ] ] > < / 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5FBFF5F9-F5ED-4DB7-92B9-E5FE1316C996}">
  <ds:schemaRefs/>
</ds:datastoreItem>
</file>

<file path=customXml/itemProps11.xml><?xml version="1.0" encoding="utf-8"?>
<ds:datastoreItem xmlns:ds="http://schemas.openxmlformats.org/officeDocument/2006/customXml" ds:itemID="{66F5A4A9-28DD-42B5-A74E-D3194527FB7C}">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85171729-2316-4411-A3A8-A8DF571FC41F}">
  <ds:schemaRefs/>
</ds:datastoreItem>
</file>

<file path=customXml/itemProps14.xml><?xml version="1.0" encoding="utf-8"?>
<ds:datastoreItem xmlns:ds="http://schemas.openxmlformats.org/officeDocument/2006/customXml" ds:itemID="{A3AC825E-7E9C-4C6C-BD57-2B0AC499A6A6}">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7.xml><?xml version="1.0" encoding="utf-8"?>
<ds:datastoreItem xmlns:ds="http://schemas.openxmlformats.org/officeDocument/2006/customXml" ds:itemID="{1734236D-193E-4861-B7AE-9E1751475E34}">
  <ds:schemaRefs/>
</ds:datastoreItem>
</file>

<file path=customXml/itemProps18.xml><?xml version="1.0" encoding="utf-8"?>
<ds:datastoreItem xmlns:ds="http://schemas.openxmlformats.org/officeDocument/2006/customXml" ds:itemID="{4A9E9C2F-2082-4906-A303-910BDA82BCD1}">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0C57BE94-DFC2-4B97-ABBE-8EC224883C92}">
  <ds:schemaRefs/>
</ds:datastoreItem>
</file>

<file path=customXml/itemProps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E37A5C9B-FC69-469E-A19B-65027A60E177}">
  <ds:schemaRefs/>
</ds:datastoreItem>
</file>

<file path=customXml/itemProps6.xml><?xml version="1.0" encoding="utf-8"?>
<ds:datastoreItem xmlns:ds="http://schemas.openxmlformats.org/officeDocument/2006/customXml" ds:itemID="{7082962A-3D58-4376-81E5-34D1EAEB3798}">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DECED210-9A65-4B7D-AF2B-70F65F7701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148</vt:i4>
      </vt:variant>
    </vt:vector>
  </HeadingPairs>
  <TitlesOfParts>
    <vt:vector size="297"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Resumen EEp (2)</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2020-12-11T16:10:11Z</cp:lastPrinted>
  <dcterms:created xsi:type="dcterms:W3CDTF">2010-04-06T13:07:55Z</dcterms:created>
  <dcterms:modified xsi:type="dcterms:W3CDTF">2020-12-11T16:11:31Z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